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Landiskx-8t\06温暖化防止担当\R05\R5スマート・ライフスタイル普及促進事業\08ホームページ\4ウエスト社提供用\20230531提供\2回目\"/>
    </mc:Choice>
  </mc:AlternateContent>
  <xr:revisionPtr revIDLastSave="0" documentId="8_{772648CF-0B2F-4B0B-98AE-B550CF0F36D2}" xr6:coauthVersionLast="47" xr6:coauthVersionMax="47" xr10:uidLastSave="{00000000-0000-0000-0000-000000000000}"/>
  <bookViews>
    <workbookView xWindow="-120" yWindow="-120" windowWidth="20730" windowHeight="11160" activeTab="1" xr2:uid="{A17B84CA-21B7-46D5-84E0-8B4FEB83467E}"/>
  </bookViews>
  <sheets>
    <sheet name="計算ファイルの考え方" sheetId="7" r:id="rId1"/>
    <sheet name="計算A" sheetId="4" r:id="rId2"/>
    <sheet name="計算B" sheetId="5" r:id="rId3"/>
  </sheets>
  <definedNames>
    <definedName name="_xlnm.Print_Area" localSheetId="1">計算A!$B$2:$M$121</definedName>
    <definedName name="_xlnm.Print_Area" localSheetId="2">計算B!$B$2:$M$131</definedName>
    <definedName name="_xlnm.Print_Area" localSheetId="0">計算ファイルの考え方!$B$2:$M$24</definedName>
    <definedName name="燃料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7" i="5" l="1"/>
  <c r="Q133" i="5"/>
  <c r="Q127" i="4"/>
  <c r="Q123" i="4"/>
  <c r="G68" i="4"/>
  <c r="F68" i="4"/>
  <c r="F98" i="5"/>
  <c r="K98" i="5" s="1"/>
  <c r="F99" i="4" l="1"/>
  <c r="D47" i="4" l="1" a="1"/>
  <c r="D47" i="4" s="1"/>
  <c r="D24" i="5" l="1"/>
  <c r="R90" i="5"/>
  <c r="D49" i="5" a="1"/>
  <c r="D49" i="5" s="1"/>
  <c r="I131" i="5" s="1"/>
  <c r="E131" i="5"/>
  <c r="E129" i="5"/>
  <c r="K127" i="5"/>
  <c r="D127" i="5"/>
  <c r="B112" i="5"/>
  <c r="G110" i="5"/>
  <c r="G108" i="5"/>
  <c r="G100" i="5"/>
  <c r="F100" i="5"/>
  <c r="Q100" i="5" s="1"/>
  <c r="G98" i="5"/>
  <c r="Q98" i="5"/>
  <c r="G94" i="5"/>
  <c r="G92" i="5"/>
  <c r="F106" i="5"/>
  <c r="F102" i="5" s="1"/>
  <c r="F40" i="5"/>
  <c r="Y30" i="5"/>
  <c r="S29" i="5"/>
  <c r="Y27" i="5"/>
  <c r="Y26" i="5"/>
  <c r="Y23" i="5"/>
  <c r="B6" i="5"/>
  <c r="K102" i="5" l="1"/>
  <c r="F108" i="5"/>
  <c r="K108" i="5" s="1"/>
  <c r="R100" i="5"/>
  <c r="F110" i="5"/>
  <c r="K110" i="5" s="1"/>
  <c r="K100" i="5"/>
  <c r="E93" i="4"/>
  <c r="D117" i="4"/>
  <c r="K112" i="5" l="1"/>
  <c r="I121" i="4"/>
  <c r="D24" i="4"/>
  <c r="E121" i="4"/>
  <c r="E119" i="4"/>
  <c r="K117" i="4"/>
  <c r="B107" i="4"/>
  <c r="F105" i="4"/>
  <c r="E105" i="4"/>
  <c r="K105" i="4" s="1"/>
  <c r="F103" i="4"/>
  <c r="E103" i="4"/>
  <c r="K103" i="4" s="1"/>
  <c r="F101" i="4"/>
  <c r="L74" i="4"/>
  <c r="G70" i="4"/>
  <c r="F70" i="4"/>
  <c r="K68" i="4"/>
  <c r="F38" i="4"/>
  <c r="Y30" i="4"/>
  <c r="K93" i="4" s="1"/>
  <c r="S29" i="4"/>
  <c r="Y27" i="4"/>
  <c r="Y26" i="4"/>
  <c r="Y23" i="4"/>
  <c r="B6" i="4"/>
  <c r="D121" i="5" l="1"/>
  <c r="K121" i="5" s="1"/>
  <c r="H74" i="4"/>
  <c r="H76" i="4" s="1"/>
  <c r="D76" i="4" s="1"/>
  <c r="E97" i="4" s="1"/>
  <c r="E99" i="4" s="1"/>
  <c r="K99" i="4" s="1"/>
  <c r="K123" i="5" l="1"/>
  <c r="M131" i="5"/>
  <c r="D123" i="5"/>
  <c r="E101" i="4"/>
  <c r="K101" i="4" s="1"/>
  <c r="K107" i="4" l="1"/>
  <c r="D111" i="4" l="1"/>
  <c r="D113" i="4" s="1"/>
  <c r="K111" i="4" l="1"/>
  <c r="K113" i="4" l="1"/>
  <c r="M12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<sst xmlns="http://schemas.openxmlformats.org/spreadsheetml/2006/main" count="456" uniqueCount="196">
  <si>
    <t>入力する数値に関しては、必要に応じて計算ファイル内で表示されている小数点の位まで入力することとし、それ以下の小数点については四捨五入することとする。</t>
    <rPh sb="0" eb="2">
      <t>ニュウリョク</t>
    </rPh>
    <rPh sb="4" eb="6">
      <t>スウチ</t>
    </rPh>
    <rPh sb="7" eb="8">
      <t>カン</t>
    </rPh>
    <rPh sb="12" eb="14">
      <t>ヒツヨウ</t>
    </rPh>
    <rPh sb="15" eb="16">
      <t>オウ</t>
    </rPh>
    <rPh sb="18" eb="20">
      <t>ケイサン</t>
    </rPh>
    <rPh sb="24" eb="25">
      <t>ナイ</t>
    </rPh>
    <rPh sb="26" eb="28">
      <t>ヒョウジ</t>
    </rPh>
    <rPh sb="33" eb="36">
      <t>ショウスウテン</t>
    </rPh>
    <rPh sb="37" eb="38">
      <t>クライ</t>
    </rPh>
    <rPh sb="40" eb="42">
      <t>ニュウリョク</t>
    </rPh>
    <rPh sb="51" eb="53">
      <t>イカ</t>
    </rPh>
    <rPh sb="54" eb="57">
      <t>ショウスウテン</t>
    </rPh>
    <rPh sb="62" eb="66">
      <t>シシャゴニュウ</t>
    </rPh>
    <phoneticPr fontId="3"/>
  </si>
  <si>
    <t>設置場所</t>
    <rPh sb="0" eb="2">
      <t>セッチ</t>
    </rPh>
    <rPh sb="2" eb="4">
      <t>バショ</t>
    </rPh>
    <phoneticPr fontId="3"/>
  </si>
  <si>
    <t>〒</t>
    <phoneticPr fontId="3"/>
  </si>
  <si>
    <t>区分</t>
    <rPh sb="0" eb="2">
      <t>クブン</t>
    </rPh>
    <phoneticPr fontId="3"/>
  </si>
  <si>
    <t>選択してください</t>
  </si>
  <si>
    <t>法定耐用年数</t>
    <rPh sb="0" eb="2">
      <t>ホウテイ</t>
    </rPh>
    <rPh sb="2" eb="4">
      <t>タイヨウ</t>
    </rPh>
    <rPh sb="4" eb="6">
      <t>ネンスウ</t>
    </rPh>
    <phoneticPr fontId="3"/>
  </si>
  <si>
    <t>［年］</t>
    <rPh sb="1" eb="2">
      <t>ネン</t>
    </rPh>
    <phoneticPr fontId="3"/>
  </si>
  <si>
    <t>排出係数</t>
    <rPh sb="0" eb="2">
      <t>ハイシュツ</t>
    </rPh>
    <rPh sb="2" eb="4">
      <t>ケイスウ</t>
    </rPh>
    <phoneticPr fontId="3"/>
  </si>
  <si>
    <t>年間CO2削減量</t>
    <rPh sb="0" eb="2">
      <t>ネンカン</t>
    </rPh>
    <rPh sb="5" eb="7">
      <t>サクゲン</t>
    </rPh>
    <rPh sb="7" eb="8">
      <t>リョウ</t>
    </rPh>
    <phoneticPr fontId="3"/>
  </si>
  <si>
    <t>導入前</t>
    <rPh sb="0" eb="2">
      <t>ドウニュウ</t>
    </rPh>
    <rPh sb="2" eb="3">
      <t>マエ</t>
    </rPh>
    <phoneticPr fontId="3"/>
  </si>
  <si>
    <t>kgCO2/kWh</t>
    <phoneticPr fontId="3"/>
  </si>
  <si>
    <t>都市ガス</t>
    <rPh sb="0" eb="2">
      <t>トシ</t>
    </rPh>
    <phoneticPr fontId="3"/>
  </si>
  <si>
    <t>LNG</t>
    <phoneticPr fontId="3"/>
  </si>
  <si>
    <t>灯油</t>
    <rPh sb="0" eb="2">
      <t>トウユ</t>
    </rPh>
    <phoneticPr fontId="3"/>
  </si>
  <si>
    <t>A重油</t>
    <rPh sb="1" eb="3">
      <t>ジュウユ</t>
    </rPh>
    <phoneticPr fontId="3"/>
  </si>
  <si>
    <t>軽油</t>
    <rPh sb="0" eb="2">
      <t>ケイユ</t>
    </rPh>
    <phoneticPr fontId="3"/>
  </si>
  <si>
    <t>水素</t>
    <rPh sb="0" eb="2">
      <t>スイソ</t>
    </rPh>
    <phoneticPr fontId="3"/>
  </si>
  <si>
    <t>結果（CO2削減効果）</t>
    <rPh sb="0" eb="1">
      <t>ケッ</t>
    </rPh>
    <rPh sb="1" eb="2">
      <t>カ</t>
    </rPh>
    <rPh sb="6" eb="8">
      <t>サクゲン</t>
    </rPh>
    <rPh sb="8" eb="10">
      <t>コウカ</t>
    </rPh>
    <phoneticPr fontId="3"/>
  </si>
  <si>
    <t>[kgCO2/年]</t>
    <rPh sb="7" eb="8">
      <t>ネン</t>
    </rPh>
    <phoneticPr fontId="3"/>
  </si>
  <si>
    <t>＝</t>
    <phoneticPr fontId="3"/>
  </si>
  <si>
    <t>[tCO2/年]</t>
    <phoneticPr fontId="3"/>
  </si>
  <si>
    <t>累計CO2削減量</t>
    <rPh sb="0" eb="2">
      <t>ルイケイ</t>
    </rPh>
    <rPh sb="5" eb="7">
      <t>サクゲン</t>
    </rPh>
    <rPh sb="7" eb="8">
      <t>リョウ</t>
    </rPh>
    <phoneticPr fontId="3"/>
  </si>
  <si>
    <t>[kgCO2]</t>
    <phoneticPr fontId="3"/>
  </si>
  <si>
    <t>[tCO2]</t>
    <phoneticPr fontId="3"/>
  </si>
  <si>
    <t>申請者名</t>
    <rPh sb="0" eb="3">
      <t>シンセイシャ</t>
    </rPh>
    <rPh sb="3" eb="4">
      <t>メイ</t>
    </rPh>
    <phoneticPr fontId="3"/>
  </si>
  <si>
    <t>導入設備情報</t>
    <rPh sb="0" eb="2">
      <t>ドウニュウ</t>
    </rPh>
    <rPh sb="4" eb="6">
      <t>ジョウホウ</t>
    </rPh>
    <phoneticPr fontId="3"/>
  </si>
  <si>
    <t>○×市</t>
    <rPh sb="2" eb="3">
      <t>シ</t>
    </rPh>
    <phoneticPr fontId="3"/>
  </si>
  <si>
    <t>△○町1-1</t>
    <rPh sb="2" eb="3">
      <t>チョウ</t>
    </rPh>
    <phoneticPr fontId="3"/>
  </si>
  <si>
    <t>導入施設の区分</t>
    <rPh sb="0" eb="2">
      <t>ドウニュウ</t>
    </rPh>
    <rPh sb="2" eb="4">
      <t>シセツ</t>
    </rPh>
    <rPh sb="5" eb="7">
      <t>クブン</t>
    </rPh>
    <phoneticPr fontId="3"/>
  </si>
  <si>
    <t>シミュレーション実施の有無</t>
    <rPh sb="8" eb="10">
      <t>ジッシ</t>
    </rPh>
    <rPh sb="11" eb="13">
      <t>ウム</t>
    </rPh>
    <phoneticPr fontId="3"/>
  </si>
  <si>
    <t>無</t>
  </si>
  <si>
    <t>http://ghg-santeikohyo.env.go.jp/files/calc/itiran2015.pdf</t>
    <phoneticPr fontId="3"/>
  </si>
  <si>
    <t>コジェネレーションや燃料電池の導入にあたって、発電量や総合効率のシミュレーションを行っている場合、「有」を選択してください。</t>
    <rPh sb="10" eb="12">
      <t>ネンリョウ</t>
    </rPh>
    <rPh sb="12" eb="14">
      <t>デンチ</t>
    </rPh>
    <rPh sb="15" eb="17">
      <t>ドウニュウ</t>
    </rPh>
    <rPh sb="23" eb="25">
      <t>ハツデン</t>
    </rPh>
    <rPh sb="25" eb="26">
      <t>リョウ</t>
    </rPh>
    <rPh sb="27" eb="29">
      <t>ソウゴウ</t>
    </rPh>
    <rPh sb="29" eb="31">
      <t>コウリツ</t>
    </rPh>
    <rPh sb="41" eb="42">
      <t>オコナ</t>
    </rPh>
    <rPh sb="46" eb="48">
      <t>バアイ</t>
    </rPh>
    <rPh sb="50" eb="51">
      <t>アリ</t>
    </rPh>
    <rPh sb="53" eb="55">
      <t>センタク</t>
    </rPh>
    <phoneticPr fontId="3"/>
  </si>
  <si>
    <t>選択してください</t>
    <phoneticPr fontId="3"/>
  </si>
  <si>
    <t>バイオガス</t>
    <phoneticPr fontId="3"/>
  </si>
  <si>
    <t>1/m3=35.8MJ</t>
    <phoneticPr fontId="3"/>
  </si>
  <si>
    <t>N㎥</t>
    <phoneticPr fontId="3"/>
  </si>
  <si>
    <t>http://www.eica.jp/search/download.php?file=c_7_3_87.pdf&amp;id=12</t>
    <phoneticPr fontId="3"/>
  </si>
  <si>
    <t>記載してください</t>
    <phoneticPr fontId="3"/>
  </si>
  <si>
    <t>比較対象とする従来の設備の名称を記載してください。なお、「導入施設の区分」において「新築」を選択した場合、「都市ガスボイラ」と自動的に表示されますが、他の設備を比較対象として記載する場合は、その理由を記載してください。</t>
    <rPh sb="0" eb="2">
      <t>ヒカク</t>
    </rPh>
    <rPh sb="2" eb="4">
      <t>タイショウ</t>
    </rPh>
    <rPh sb="7" eb="9">
      <t>ジュウライ</t>
    </rPh>
    <rPh sb="13" eb="15">
      <t>メイショウ</t>
    </rPh>
    <rPh sb="16" eb="18">
      <t>キサイ</t>
    </rPh>
    <rPh sb="29" eb="31">
      <t>ドウニュウ</t>
    </rPh>
    <rPh sb="31" eb="33">
      <t>シセツ</t>
    </rPh>
    <rPh sb="34" eb="36">
      <t>クブン</t>
    </rPh>
    <rPh sb="42" eb="44">
      <t>シンチク</t>
    </rPh>
    <rPh sb="46" eb="48">
      <t>センタク</t>
    </rPh>
    <rPh sb="50" eb="52">
      <t>バアイ</t>
    </rPh>
    <rPh sb="54" eb="56">
      <t>トシ</t>
    </rPh>
    <rPh sb="63" eb="66">
      <t>ジドウテキ</t>
    </rPh>
    <rPh sb="67" eb="69">
      <t>ヒョウジ</t>
    </rPh>
    <rPh sb="75" eb="76">
      <t>タ</t>
    </rPh>
    <rPh sb="77" eb="79">
      <t>セツビ</t>
    </rPh>
    <rPh sb="80" eb="82">
      <t>ヒカク</t>
    </rPh>
    <rPh sb="82" eb="84">
      <t>タイショウ</t>
    </rPh>
    <rPh sb="87" eb="89">
      <t>キサイ</t>
    </rPh>
    <rPh sb="91" eb="93">
      <t>バアイ</t>
    </rPh>
    <rPh sb="97" eb="99">
      <t>リユウ</t>
    </rPh>
    <rPh sb="100" eb="102">
      <t>キサイ</t>
    </rPh>
    <phoneticPr fontId="3"/>
  </si>
  <si>
    <t>選択してください</t>
    <rPh sb="0" eb="2">
      <t>センタク</t>
    </rPh>
    <phoneticPr fontId="3"/>
  </si>
  <si>
    <t>低位発熱量</t>
    <rPh sb="0" eb="5">
      <t>テイイハツネツリョウ</t>
    </rPh>
    <phoneticPr fontId="3"/>
  </si>
  <si>
    <t>1N㎥=45MJ</t>
    <phoneticPr fontId="3"/>
  </si>
  <si>
    <t>LPG</t>
    <phoneticPr fontId="3"/>
  </si>
  <si>
    <t>1kg=50.2MJ</t>
    <phoneticPr fontId="3"/>
  </si>
  <si>
    <t>kg</t>
    <phoneticPr fontId="3"/>
  </si>
  <si>
    <t>https://www.eccj.or.jp/b_tuning/gdbook/6_2.pdf</t>
    <phoneticPr fontId="3"/>
  </si>
  <si>
    <t>36.7 MJ/L</t>
    <phoneticPr fontId="3"/>
  </si>
  <si>
    <t>L</t>
    <phoneticPr fontId="3"/>
  </si>
  <si>
    <t>従来設備①の
設定根拠</t>
    <rPh sb="0" eb="2">
      <t>ジュウライ</t>
    </rPh>
    <rPh sb="7" eb="9">
      <t>セッテイ</t>
    </rPh>
    <rPh sb="9" eb="11">
      <t>コンキョ</t>
    </rPh>
    <phoneticPr fontId="3"/>
  </si>
  <si>
    <t>1L=39.1 MJ</t>
    <phoneticPr fontId="3"/>
  </si>
  <si>
    <t>バイオディーゼル</t>
    <phoneticPr fontId="3"/>
  </si>
  <si>
    <t>導入する設備の
名称</t>
    <rPh sb="0" eb="2">
      <t>ドウニュウ</t>
    </rPh>
    <rPh sb="8" eb="10">
      <t>メイショウ</t>
    </rPh>
    <phoneticPr fontId="3"/>
  </si>
  <si>
    <t>エネファームtypeS</t>
    <phoneticPr fontId="3"/>
  </si>
  <si>
    <t>導入する設備の名称を記載してください。</t>
    <rPh sb="0" eb="2">
      <t>ドウニュウ</t>
    </rPh>
    <rPh sb="7" eb="9">
      <t>メイショウ</t>
    </rPh>
    <rPh sb="10" eb="12">
      <t>キサイ</t>
    </rPh>
    <phoneticPr fontId="3"/>
  </si>
  <si>
    <t>1L=38.2 MJ</t>
    <phoneticPr fontId="3"/>
  </si>
  <si>
    <t>電力</t>
    <rPh sb="0" eb="2">
      <t>デンリョク</t>
    </rPh>
    <phoneticPr fontId="3"/>
  </si>
  <si>
    <t>1kWh=3.6MJ</t>
    <phoneticPr fontId="3"/>
  </si>
  <si>
    <t>kWh</t>
    <phoneticPr fontId="3"/>
  </si>
  <si>
    <t>従来設備の燃料種①（温熱用途）</t>
    <rPh sb="0" eb="2">
      <t>ジュウライ</t>
    </rPh>
    <rPh sb="5" eb="7">
      <t>ネンリョウ</t>
    </rPh>
    <rPh sb="7" eb="8">
      <t>シュ</t>
    </rPh>
    <rPh sb="10" eb="12">
      <t>オンネツ</t>
    </rPh>
    <rPh sb="12" eb="14">
      <t>ヨウト</t>
    </rPh>
    <phoneticPr fontId="3"/>
  </si>
  <si>
    <t>従来設備の燃料種②（冷熱用途）</t>
    <rPh sb="0" eb="2">
      <t>ジュウライ</t>
    </rPh>
    <rPh sb="5" eb="7">
      <t>ネンリョウ</t>
    </rPh>
    <rPh sb="7" eb="8">
      <t>シュ</t>
    </rPh>
    <rPh sb="10" eb="12">
      <t>レイネツ</t>
    </rPh>
    <rPh sb="12" eb="14">
      <t>ヨウト</t>
    </rPh>
    <phoneticPr fontId="3"/>
  </si>
  <si>
    <t>比較対象とする従来設備の燃料種を選択してください。例）従来設備がボイラー⇒温熱用途、吸収冷温水機⇒冷熱用途</t>
    <rPh sb="25" eb="26">
      <t>レイ</t>
    </rPh>
    <rPh sb="27" eb="31">
      <t>ジュウライセツビ</t>
    </rPh>
    <rPh sb="39" eb="41">
      <t>ヨウト</t>
    </rPh>
    <rPh sb="42" eb="44">
      <t>キュウシュウ</t>
    </rPh>
    <rPh sb="44" eb="45">
      <t>レイ</t>
    </rPh>
    <rPh sb="45" eb="47">
      <t>オンスイ</t>
    </rPh>
    <rPh sb="47" eb="48">
      <t>キ</t>
    </rPh>
    <rPh sb="49" eb="51">
      <t>レイネツ</t>
    </rPh>
    <rPh sb="51" eb="53">
      <t>ヨウト</t>
    </rPh>
    <phoneticPr fontId="3"/>
  </si>
  <si>
    <t>導入設備の燃料種①（化石燃料）</t>
    <rPh sb="0" eb="2">
      <t>ドウニュウ</t>
    </rPh>
    <rPh sb="5" eb="7">
      <t>ネンリョウ</t>
    </rPh>
    <rPh sb="7" eb="8">
      <t>シュ</t>
    </rPh>
    <rPh sb="10" eb="12">
      <t>カセキ</t>
    </rPh>
    <rPh sb="12" eb="14">
      <t>ネンリョウ</t>
    </rPh>
    <phoneticPr fontId="3"/>
  </si>
  <si>
    <t>導入設備の燃料種②（再生可能燃料）</t>
    <rPh sb="10" eb="14">
      <t>サイセイカノウ</t>
    </rPh>
    <rPh sb="14" eb="16">
      <t>ネンリョウ</t>
    </rPh>
    <phoneticPr fontId="3"/>
  </si>
  <si>
    <t>導入設備の燃料種を選択してください。燃料種①に化石燃料、燃料種②に再生可能燃料の燃料種の種類を選択してください。</t>
    <rPh sb="44" eb="46">
      <t>シュルイ</t>
    </rPh>
    <phoneticPr fontId="3"/>
  </si>
  <si>
    <t>再生可能燃料のCO2排出係数</t>
    <rPh sb="0" eb="2">
      <t>サイセイ</t>
    </rPh>
    <rPh sb="2" eb="4">
      <t>カノウ</t>
    </rPh>
    <rPh sb="4" eb="6">
      <t>ネンリョウ</t>
    </rPh>
    <phoneticPr fontId="3"/>
  </si>
  <si>
    <t>再生可能燃料のLCAを考慮したCO2排出係数とその設定根拠を記載してください。バイオディーゼルを利用するが、排出係数が不明である場合は、「1.29」と記入し、排出係数の設定根拠欄には、「初期値」と記入してください。その他の再生可能燃料を利用し、排出係数が不明である場合は、初期値である「0.00」から変更しないものとし、排出係数の設定根拠欄には、「不明」と記入してください。</t>
    <phoneticPr fontId="3"/>
  </si>
  <si>
    <t>再生可能燃料のCO2排出係数の
設定根拠</t>
    <rPh sb="16" eb="18">
      <t>セッテイ</t>
    </rPh>
    <rPh sb="18" eb="20">
      <t>コンキョ</t>
    </rPh>
    <phoneticPr fontId="3"/>
  </si>
  <si>
    <t>例）BDFの生産に0.5kgCO2/kL、運搬に0.3kgCO2/kLかかるため、再生可能燃料のCO2排出係数は0.8kgCO2/kLである。</t>
    <rPh sb="0" eb="1">
      <t>レイ</t>
    </rPh>
    <rPh sb="6" eb="8">
      <t>セイサン</t>
    </rPh>
    <rPh sb="21" eb="23">
      <t>ウンパン</t>
    </rPh>
    <rPh sb="41" eb="43">
      <t>サイセイ</t>
    </rPh>
    <rPh sb="43" eb="45">
      <t>カノウ</t>
    </rPh>
    <rPh sb="45" eb="47">
      <t>ネンリョウ</t>
    </rPh>
    <rPh sb="51" eb="53">
      <t>ハイシュツ</t>
    </rPh>
    <rPh sb="53" eb="55">
      <t>ケイスウ</t>
    </rPh>
    <phoneticPr fontId="3"/>
  </si>
  <si>
    <t>導入量</t>
    <rPh sb="0" eb="2">
      <t>ドウニュウ</t>
    </rPh>
    <rPh sb="2" eb="3">
      <t>リョウ</t>
    </rPh>
    <phoneticPr fontId="3"/>
  </si>
  <si>
    <t>単位</t>
    <rPh sb="0" eb="2">
      <t>タンイ</t>
    </rPh>
    <phoneticPr fontId="3"/>
  </si>
  <si>
    <t>kW</t>
  </si>
  <si>
    <t>補助対象となる設備の「導入量」を記入してください。単位は「kW」から変更しないでください。</t>
    <rPh sb="0" eb="2">
      <t>ホジョ</t>
    </rPh>
    <rPh sb="2" eb="4">
      <t>タイショウ</t>
    </rPh>
    <rPh sb="11" eb="13">
      <t>ドウニュウ</t>
    </rPh>
    <rPh sb="13" eb="14">
      <t>リョウ</t>
    </rPh>
    <rPh sb="16" eb="18">
      <t>キニュウ</t>
    </rPh>
    <rPh sb="25" eb="27">
      <t>タンイ</t>
    </rPh>
    <rPh sb="34" eb="36">
      <t>ヘンコウ</t>
    </rPh>
    <phoneticPr fontId="3"/>
  </si>
  <si>
    <t>国税庁が発表している耐用年数表を参考にして、法定耐用年数を記入してください。不明である場合は、想定使用年数を記入し、右の選択肢において「想定使用年数を記入」を選択してください。</t>
    <rPh sb="0" eb="3">
      <t>コクゼイチョウ</t>
    </rPh>
    <rPh sb="4" eb="6">
      <t>ハッピョウ</t>
    </rPh>
    <rPh sb="10" eb="12">
      <t>タイヨウ</t>
    </rPh>
    <rPh sb="12" eb="14">
      <t>ネンスウ</t>
    </rPh>
    <rPh sb="14" eb="15">
      <t>ヒョウ</t>
    </rPh>
    <rPh sb="16" eb="18">
      <t>サンコウ</t>
    </rPh>
    <rPh sb="22" eb="24">
      <t>ホウテイ</t>
    </rPh>
    <rPh sb="24" eb="26">
      <t>タイヨウ</t>
    </rPh>
    <rPh sb="26" eb="28">
      <t>ネンスウ</t>
    </rPh>
    <rPh sb="29" eb="31">
      <t>キニュウ</t>
    </rPh>
    <rPh sb="38" eb="40">
      <t>フメイ</t>
    </rPh>
    <rPh sb="43" eb="45">
      <t>バアイ</t>
    </rPh>
    <rPh sb="47" eb="49">
      <t>ソウテイ</t>
    </rPh>
    <rPh sb="49" eb="51">
      <t>シヨウ</t>
    </rPh>
    <rPh sb="51" eb="53">
      <t>ネンスウ</t>
    </rPh>
    <rPh sb="54" eb="56">
      <t>キニュウ</t>
    </rPh>
    <rPh sb="58" eb="59">
      <t>ミギ</t>
    </rPh>
    <rPh sb="60" eb="63">
      <t>センタクシ</t>
    </rPh>
    <rPh sb="68" eb="70">
      <t>ソウテイ</t>
    </rPh>
    <rPh sb="70" eb="72">
      <t>シヨウ</t>
    </rPh>
    <rPh sb="72" eb="74">
      <t>ネンスウ</t>
    </rPh>
    <rPh sb="75" eb="77">
      <t>キニュウ</t>
    </rPh>
    <rPh sb="79" eb="81">
      <t>センタク</t>
    </rPh>
    <phoneticPr fontId="3"/>
  </si>
  <si>
    <t>CO2削減原単位</t>
    <rPh sb="3" eb="5">
      <t>サクゲン</t>
    </rPh>
    <rPh sb="5" eb="8">
      <t>ゲンタンイ</t>
    </rPh>
    <phoneticPr fontId="3"/>
  </si>
  <si>
    <t>[従来設備の性能]</t>
    <rPh sb="1" eb="3">
      <t>ジュウライ</t>
    </rPh>
    <rPh sb="6" eb="8">
      <t>セイノウ</t>
    </rPh>
    <phoneticPr fontId="3"/>
  </si>
  <si>
    <t>従来の冷熱設備の効率</t>
    <rPh sb="0" eb="2">
      <t>ジュウライ</t>
    </rPh>
    <rPh sb="3" eb="5">
      <t>レイネツ</t>
    </rPh>
    <rPh sb="5" eb="7">
      <t>セツビ</t>
    </rPh>
    <rPh sb="8" eb="10">
      <t>コウリツ</t>
    </rPh>
    <phoneticPr fontId="3"/>
  </si>
  <si>
    <t>［%］</t>
    <phoneticPr fontId="3"/>
  </si>
  <si>
    <t>従来の温熱設備の効率</t>
    <rPh sb="0" eb="2">
      <t>ジュウライ</t>
    </rPh>
    <rPh sb="3" eb="5">
      <t>オンネツ</t>
    </rPh>
    <rPh sb="5" eb="7">
      <t>セツビ</t>
    </rPh>
    <rPh sb="8" eb="10">
      <t>コウリツ</t>
    </rPh>
    <phoneticPr fontId="3"/>
  </si>
  <si>
    <t>従来設備の熱効率を記入してください。不明の場合、デフォルト値である「120」、「80」から変更しないでください。</t>
    <rPh sb="0" eb="2">
      <t>ジュウライ</t>
    </rPh>
    <rPh sb="5" eb="6">
      <t>ネツ</t>
    </rPh>
    <rPh sb="6" eb="8">
      <t>コウリツ</t>
    </rPh>
    <rPh sb="9" eb="11">
      <t>キニュウ</t>
    </rPh>
    <phoneticPr fontId="3"/>
  </si>
  <si>
    <t>[導入する設備の性能]</t>
    <rPh sb="1" eb="3">
      <t>ドウニュウ</t>
    </rPh>
    <rPh sb="8" eb="10">
      <t>セイノウ</t>
    </rPh>
    <phoneticPr fontId="3"/>
  </si>
  <si>
    <t>総合効率</t>
    <rPh sb="0" eb="2">
      <t>ソウゴウ</t>
    </rPh>
    <rPh sb="2" eb="4">
      <t>コウリツ</t>
    </rPh>
    <phoneticPr fontId="3"/>
  </si>
  <si>
    <t>シミュレーション結果により算出された補機動力を差し引いた低位発熱量当たりの総合効率を記入してください。</t>
    <rPh sb="8" eb="10">
      <t>ケッカ</t>
    </rPh>
    <rPh sb="13" eb="15">
      <t>サンシュツ</t>
    </rPh>
    <rPh sb="18" eb="20">
      <t>ホキ</t>
    </rPh>
    <rPh sb="20" eb="22">
      <t>ドウリョク</t>
    </rPh>
    <rPh sb="23" eb="24">
      <t>サ</t>
    </rPh>
    <rPh sb="25" eb="26">
      <t>ヒ</t>
    </rPh>
    <rPh sb="37" eb="39">
      <t>ソウゴウ</t>
    </rPh>
    <rPh sb="39" eb="41">
      <t>コウリツ</t>
    </rPh>
    <rPh sb="42" eb="44">
      <t>キニュウ</t>
    </rPh>
    <phoneticPr fontId="3"/>
  </si>
  <si>
    <t>補機電力の割合</t>
    <rPh sb="2" eb="4">
      <t>デンリョク</t>
    </rPh>
    <rPh sb="5" eb="7">
      <t>ワリアイ</t>
    </rPh>
    <phoneticPr fontId="3"/>
  </si>
  <si>
    <t>年間発電量に対する補機動力（導入設備の稼働に必要な電力）の割合を記入してください。不明である場合、デフォルト値から変更しないでください。</t>
    <rPh sb="0" eb="2">
      <t>ネンカン</t>
    </rPh>
    <rPh sb="2" eb="4">
      <t>ハツデン</t>
    </rPh>
    <rPh sb="4" eb="5">
      <t>リョウ</t>
    </rPh>
    <rPh sb="6" eb="7">
      <t>タイ</t>
    </rPh>
    <rPh sb="14" eb="16">
      <t>ドウニュウ</t>
    </rPh>
    <rPh sb="16" eb="18">
      <t>セツビ</t>
    </rPh>
    <rPh sb="19" eb="21">
      <t>カドウ</t>
    </rPh>
    <rPh sb="22" eb="24">
      <t>ヒツヨウ</t>
    </rPh>
    <rPh sb="25" eb="27">
      <t>デンリョク</t>
    </rPh>
    <rPh sb="29" eb="31">
      <t>ワリアイ</t>
    </rPh>
    <rPh sb="41" eb="43">
      <t>フメイ</t>
    </rPh>
    <rPh sb="46" eb="48">
      <t>バアイ</t>
    </rPh>
    <rPh sb="54" eb="55">
      <t>チ</t>
    </rPh>
    <rPh sb="57" eb="59">
      <t>ヘンコウ</t>
    </rPh>
    <phoneticPr fontId="3"/>
  </si>
  <si>
    <t>[想定される設備の利用状況]</t>
    <rPh sb="1" eb="3">
      <t>ソウテイ</t>
    </rPh>
    <rPh sb="6" eb="8">
      <t>セツビ</t>
    </rPh>
    <rPh sb="9" eb="11">
      <t>リヨウ</t>
    </rPh>
    <rPh sb="11" eb="13">
      <t>ジョウキョウ</t>
    </rPh>
    <phoneticPr fontId="3"/>
  </si>
  <si>
    <t>設備導入における年間想定燃料使用量を記入してください。</t>
    <rPh sb="8" eb="10">
      <t>ネンカン</t>
    </rPh>
    <rPh sb="18" eb="20">
      <t>キニュウ</t>
    </rPh>
    <phoneticPr fontId="3"/>
  </si>
  <si>
    <t>化石燃料の燃料消費量</t>
    <rPh sb="0" eb="2">
      <t>カセキ</t>
    </rPh>
    <rPh sb="2" eb="4">
      <t>ネンリョウ</t>
    </rPh>
    <phoneticPr fontId="3"/>
  </si>
  <si>
    <t>[MJ]</t>
    <phoneticPr fontId="3"/>
  </si>
  <si>
    <t>再生可能燃料の
混焼率</t>
    <rPh sb="0" eb="2">
      <t>サイセイ</t>
    </rPh>
    <rPh sb="2" eb="4">
      <t>カノウ</t>
    </rPh>
    <rPh sb="4" eb="6">
      <t>ネンリョウ</t>
    </rPh>
    <rPh sb="8" eb="10">
      <t>コンショウ</t>
    </rPh>
    <rPh sb="10" eb="11">
      <t>リツ</t>
    </rPh>
    <phoneticPr fontId="3"/>
  </si>
  <si>
    <t>[%]</t>
    <phoneticPr fontId="3"/>
  </si>
  <si>
    <t>再生可能燃料の燃料消費量</t>
    <rPh sb="0" eb="6">
      <t>サイセイカノウネンリョウ</t>
    </rPh>
    <phoneticPr fontId="3"/>
  </si>
  <si>
    <t>導入設備の稼働による年間発電量を記入してください。</t>
    <rPh sb="0" eb="2">
      <t>ドウニュウ</t>
    </rPh>
    <rPh sb="5" eb="7">
      <t>カドウ</t>
    </rPh>
    <rPh sb="10" eb="12">
      <t>ネンカン</t>
    </rPh>
    <rPh sb="12" eb="14">
      <t>ハツデン</t>
    </rPh>
    <rPh sb="14" eb="15">
      <t>リョウ</t>
    </rPh>
    <rPh sb="16" eb="18">
      <t>キニュウ</t>
    </rPh>
    <phoneticPr fontId="3"/>
  </si>
  <si>
    <t>発電量</t>
    <rPh sb="0" eb="2">
      <t>ハツデン</t>
    </rPh>
    <rPh sb="2" eb="3">
      <t>リョウ</t>
    </rPh>
    <phoneticPr fontId="3"/>
  </si>
  <si>
    <t>[kWh]</t>
    <phoneticPr fontId="3"/>
  </si>
  <si>
    <t>実発電効率</t>
    <rPh sb="0" eb="1">
      <t>ジツ</t>
    </rPh>
    <rPh sb="1" eb="3">
      <t>ハツデン</t>
    </rPh>
    <rPh sb="3" eb="5">
      <t>コウリツ</t>
    </rPh>
    <phoneticPr fontId="3"/>
  </si>
  <si>
    <t>設備稼働率</t>
    <rPh sb="0" eb="2">
      <t>セツビ</t>
    </rPh>
    <rPh sb="2" eb="4">
      <t>カドウ</t>
    </rPh>
    <rPh sb="4" eb="5">
      <t>リツ</t>
    </rPh>
    <phoneticPr fontId="3"/>
  </si>
  <si>
    <t>排熱回収量</t>
    <rPh sb="0" eb="2">
      <t>ハイネツ</t>
    </rPh>
    <rPh sb="2" eb="4">
      <t>カイシュウ</t>
    </rPh>
    <rPh sb="4" eb="5">
      <t>リョウ</t>
    </rPh>
    <phoneticPr fontId="3"/>
  </si>
  <si>
    <t>排熱回収効率</t>
    <rPh sb="0" eb="2">
      <t>ハイネツ</t>
    </rPh>
    <rPh sb="2" eb="4">
      <t>カイシュウ</t>
    </rPh>
    <rPh sb="4" eb="6">
      <t>コウリツ</t>
    </rPh>
    <phoneticPr fontId="3"/>
  </si>
  <si>
    <t>排熱利用率</t>
    <rPh sb="0" eb="2">
      <t>ハイネツ</t>
    </rPh>
    <rPh sb="2" eb="4">
      <t>リヨウ</t>
    </rPh>
    <rPh sb="4" eb="5">
      <t>リツ</t>
    </rPh>
    <phoneticPr fontId="3"/>
  </si>
  <si>
    <t>回収した排熱の年間平均利用率を記入してください。</t>
    <rPh sb="0" eb="2">
      <t>カイシュウ</t>
    </rPh>
    <rPh sb="7" eb="9">
      <t>ネンカン</t>
    </rPh>
    <rPh sb="9" eb="11">
      <t>ヘイキン</t>
    </rPh>
    <rPh sb="11" eb="14">
      <t>リヨウリツ</t>
    </rPh>
    <rPh sb="15" eb="17">
      <t>キニュウ</t>
    </rPh>
    <phoneticPr fontId="3"/>
  </si>
  <si>
    <t>排熱利用率の
設定根拠</t>
    <rPh sb="2" eb="4">
      <t>リヨウ</t>
    </rPh>
    <rPh sb="4" eb="5">
      <t>リツ</t>
    </rPh>
    <rPh sb="7" eb="9">
      <t>セッテイ</t>
    </rPh>
    <rPh sb="9" eb="11">
      <t>コンキョ</t>
    </rPh>
    <phoneticPr fontId="3"/>
  </si>
  <si>
    <t>一次エネルギー消費量算定プログラムで使用されているエネファームtypeSのパラメーター値を使用</t>
    <rPh sb="0" eb="2">
      <t>イチジ</t>
    </rPh>
    <rPh sb="7" eb="12">
      <t>ショウヒリョウサンテイ</t>
    </rPh>
    <rPh sb="18" eb="20">
      <t>シヨウ</t>
    </rPh>
    <rPh sb="43" eb="44">
      <t>チ</t>
    </rPh>
    <rPh sb="45" eb="47">
      <t>シヨウ</t>
    </rPh>
    <phoneticPr fontId="3"/>
  </si>
  <si>
    <t>「排熱利用率」の設定根拠を記載してください。また、参考にした文献やカタログ等の資料がある場合は、資料名、発行年、発行者、URL等を記入してください。</t>
    <rPh sb="3" eb="5">
      <t>リヨウ</t>
    </rPh>
    <rPh sb="5" eb="6">
      <t>リツ</t>
    </rPh>
    <rPh sb="8" eb="10">
      <t>セッテイ</t>
    </rPh>
    <rPh sb="10" eb="12">
      <t>コンキョ</t>
    </rPh>
    <rPh sb="13" eb="15">
      <t>キサイ</t>
    </rPh>
    <rPh sb="25" eb="27">
      <t>サンコウ</t>
    </rPh>
    <rPh sb="30" eb="32">
      <t>ブンケン</t>
    </rPh>
    <rPh sb="37" eb="38">
      <t>トウ</t>
    </rPh>
    <rPh sb="39" eb="41">
      <t>シリョウ</t>
    </rPh>
    <rPh sb="44" eb="46">
      <t>バアイ</t>
    </rPh>
    <rPh sb="48" eb="50">
      <t>シリョウ</t>
    </rPh>
    <rPh sb="50" eb="51">
      <t>メイ</t>
    </rPh>
    <rPh sb="52" eb="55">
      <t>ハッコウネン</t>
    </rPh>
    <rPh sb="56" eb="59">
      <t>ハッコウシャ</t>
    </rPh>
    <rPh sb="63" eb="64">
      <t>トウ</t>
    </rPh>
    <phoneticPr fontId="3"/>
  </si>
  <si>
    <t>冷熱利用の割合</t>
    <rPh sb="0" eb="2">
      <t>レイネツ</t>
    </rPh>
    <rPh sb="2" eb="4">
      <t>リヨウ</t>
    </rPh>
    <rPh sb="5" eb="7">
      <t>ワリアイ</t>
    </rPh>
    <phoneticPr fontId="3"/>
  </si>
  <si>
    <t>発生した熱のうち、冷熱として利用する割合を記入してください。不明である場合、「0」と記入してください。</t>
    <rPh sb="0" eb="2">
      <t>ハッセイ</t>
    </rPh>
    <rPh sb="4" eb="5">
      <t>ネツ</t>
    </rPh>
    <rPh sb="9" eb="11">
      <t>レイネツ</t>
    </rPh>
    <rPh sb="14" eb="16">
      <t>リヨウ</t>
    </rPh>
    <rPh sb="18" eb="20">
      <t>ワリアイ</t>
    </rPh>
    <rPh sb="30" eb="32">
      <t>フメイ</t>
    </rPh>
    <rPh sb="35" eb="37">
      <t>バアイ</t>
    </rPh>
    <phoneticPr fontId="3"/>
  </si>
  <si>
    <t>想定稼働負荷</t>
    <phoneticPr fontId="3"/>
  </si>
  <si>
    <t>エネファーム稼働時間</t>
    <rPh sb="6" eb="8">
      <t>カドウ</t>
    </rPh>
    <rPh sb="8" eb="10">
      <t>ジカン</t>
    </rPh>
    <phoneticPr fontId="3"/>
  </si>
  <si>
    <t>数値</t>
    <rPh sb="0" eb="2">
      <t>スウチ</t>
    </rPh>
    <phoneticPr fontId="3"/>
  </si>
  <si>
    <t>時間/年</t>
    <rPh sb="0" eb="2">
      <t>ジカン</t>
    </rPh>
    <rPh sb="3" eb="4">
      <t>ネン</t>
    </rPh>
    <phoneticPr fontId="3"/>
  </si>
  <si>
    <t>導入前後における設備の「業務負荷」、「活動量（稼働時間、稼働率等）」の想定値を記入してください。</t>
    <rPh sb="35" eb="37">
      <t>ソウテイ</t>
    </rPh>
    <rPh sb="37" eb="38">
      <t>チ</t>
    </rPh>
    <phoneticPr fontId="3"/>
  </si>
  <si>
    <t>[CO2削減原単位]</t>
    <rPh sb="4" eb="6">
      <t>サクゲン</t>
    </rPh>
    <rPh sb="6" eb="9">
      <t>ゲンタンイ</t>
    </rPh>
    <phoneticPr fontId="3"/>
  </si>
  <si>
    <t>発電量（電力削減量）</t>
    <rPh sb="0" eb="2">
      <t>ハツデン</t>
    </rPh>
    <rPh sb="2" eb="3">
      <t>リョウ</t>
    </rPh>
    <rPh sb="4" eb="6">
      <t>デンリョク</t>
    </rPh>
    <rPh sb="6" eb="8">
      <t>サクゲン</t>
    </rPh>
    <rPh sb="8" eb="9">
      <t>リョウ</t>
    </rPh>
    <phoneticPr fontId="3"/>
  </si>
  <si>
    <t>［kWh/kW］</t>
    <phoneticPr fontId="3"/>
  </si>
  <si>
    <r>
      <t>年間CO2</t>
    </r>
    <r>
      <rPr>
        <b/>
        <sz val="11"/>
        <color indexed="9"/>
        <rFont val="ＭＳ Ｐゴシック"/>
        <family val="3"/>
        <charset val="128"/>
      </rPr>
      <t>排出削減量</t>
    </r>
    <rPh sb="5" eb="7">
      <t>ハイシュツ</t>
    </rPh>
    <rPh sb="7" eb="9">
      <t>サクゲン</t>
    </rPh>
    <rPh sb="9" eb="10">
      <t>リョウ</t>
    </rPh>
    <phoneticPr fontId="3"/>
  </si>
  <si>
    <t>kgCO2/年/kW</t>
    <rPh sb="6" eb="7">
      <t>ネン</t>
    </rPh>
    <phoneticPr fontId="3"/>
  </si>
  <si>
    <t>電力の排出係数</t>
    <rPh sb="0" eb="2">
      <t>デンリョク</t>
    </rPh>
    <phoneticPr fontId="3"/>
  </si>
  <si>
    <t>電力の排出係数の設定根拠</t>
    <rPh sb="0" eb="2">
      <t>デンリョク</t>
    </rPh>
    <rPh sb="3" eb="5">
      <t>ハイシュツ</t>
    </rPh>
    <rPh sb="5" eb="7">
      <t>ケイスウ</t>
    </rPh>
    <rPh sb="8" eb="10">
      <t>セッテイ</t>
    </rPh>
    <rPh sb="10" eb="12">
      <t>コンキョ</t>
    </rPh>
    <phoneticPr fontId="3"/>
  </si>
  <si>
    <t>排熱利用量</t>
    <rPh sb="0" eb="1">
      <t>ハイ</t>
    </rPh>
    <rPh sb="2" eb="4">
      <t>リヨウ</t>
    </rPh>
    <rPh sb="4" eb="5">
      <t>リョウ</t>
    </rPh>
    <phoneticPr fontId="3"/>
  </si>
  <si>
    <t>［MJ/kW］</t>
    <phoneticPr fontId="3"/>
  </si>
  <si>
    <t>電力の排出係数を変更する場合は理由を明記してください。</t>
    <phoneticPr fontId="3"/>
  </si>
  <si>
    <t>導入前の燃料消費量①（温熱）</t>
    <rPh sb="0" eb="2">
      <t>ドウニュウ</t>
    </rPh>
    <rPh sb="2" eb="3">
      <t>マエ</t>
    </rPh>
    <rPh sb="4" eb="6">
      <t>ネンリョウ</t>
    </rPh>
    <rPh sb="6" eb="8">
      <t>ショウヒ</t>
    </rPh>
    <rPh sb="8" eb="9">
      <t>リョウ</t>
    </rPh>
    <rPh sb="11" eb="13">
      <t>オンネツ</t>
    </rPh>
    <phoneticPr fontId="3"/>
  </si>
  <si>
    <t>導入前の燃料消費量②（冷熱）</t>
    <rPh sb="0" eb="2">
      <t>ドウニュウ</t>
    </rPh>
    <rPh sb="2" eb="3">
      <t>マエ</t>
    </rPh>
    <rPh sb="4" eb="6">
      <t>ネンリョウ</t>
    </rPh>
    <rPh sb="6" eb="8">
      <t>ショウヒ</t>
    </rPh>
    <rPh sb="8" eb="9">
      <t>リョウ</t>
    </rPh>
    <rPh sb="11" eb="13">
      <t>レイネツ</t>
    </rPh>
    <phoneticPr fontId="3"/>
  </si>
  <si>
    <r>
      <t>年間CO2</t>
    </r>
    <r>
      <rPr>
        <b/>
        <sz val="11"/>
        <color indexed="9"/>
        <rFont val="ＭＳ Ｐゴシック"/>
        <family val="3"/>
        <charset val="128"/>
      </rPr>
      <t>排出量</t>
    </r>
    <phoneticPr fontId="3"/>
  </si>
  <si>
    <t>【事務局確認用】</t>
    <rPh sb="4" eb="6">
      <t>カクニン</t>
    </rPh>
    <phoneticPr fontId="3"/>
  </si>
  <si>
    <t>シミュレーションの有無</t>
    <rPh sb="9" eb="11">
      <t>ウム</t>
    </rPh>
    <phoneticPr fontId="3"/>
  </si>
  <si>
    <t>再生可能燃料のCO2排出係数の設定根拠</t>
    <rPh sb="0" eb="2">
      <t>サイセイ</t>
    </rPh>
    <rPh sb="2" eb="4">
      <t>カノウ</t>
    </rPh>
    <rPh sb="4" eb="6">
      <t>ネンリョウ</t>
    </rPh>
    <rPh sb="15" eb="17">
      <t>セッテイ</t>
    </rPh>
    <rPh sb="17" eb="19">
      <t>コンキョ</t>
    </rPh>
    <phoneticPr fontId="3"/>
  </si>
  <si>
    <t>電力のCO2排出係数</t>
    <rPh sb="0" eb="2">
      <t>デンリョク</t>
    </rPh>
    <phoneticPr fontId="3"/>
  </si>
  <si>
    <t>法定耐用年数</t>
    <rPh sb="0" eb="6">
      <t>ホウテイタイヨウネンスウ</t>
    </rPh>
    <phoneticPr fontId="3"/>
  </si>
  <si>
    <t>滋賀県</t>
    <rPh sb="0" eb="3">
      <t>シガケン</t>
    </rPh>
    <phoneticPr fontId="3"/>
  </si>
  <si>
    <t>従来設備の名称①</t>
    <rPh sb="0" eb="2">
      <t>ジュウライ</t>
    </rPh>
    <rPh sb="5" eb="7">
      <t>メイショウ</t>
    </rPh>
    <phoneticPr fontId="3"/>
  </si>
  <si>
    <t>従来設備の名称②</t>
    <rPh sb="0" eb="2">
      <t>ジュウライ</t>
    </rPh>
    <rPh sb="5" eb="7">
      <t>メイショウ</t>
    </rPh>
    <phoneticPr fontId="3"/>
  </si>
  <si>
    <t>バイオガス</t>
  </si>
  <si>
    <t>　　-</t>
    <phoneticPr fontId="3"/>
  </si>
  <si>
    <t>新規に設置する場合は「新設」、機器の入れ替えの場合は「更新」を選択してください。</t>
    <rPh sb="0" eb="2">
      <t>シンキ</t>
    </rPh>
    <rPh sb="3" eb="5">
      <t>セッチ</t>
    </rPh>
    <rPh sb="7" eb="9">
      <t>バアイ</t>
    </rPh>
    <rPh sb="11" eb="13">
      <t>シンセツ</t>
    </rPh>
    <rPh sb="27" eb="29">
      <t>コウシン</t>
    </rPh>
    <phoneticPr fontId="3"/>
  </si>
  <si>
    <t>「導入施設の区分」においてを「新設」を選択し、「従来設備の名称①」において「都市ガス」以外を選択した場合のみ、その理由を記載してください。上記以外は未記入で構いません。</t>
    <rPh sb="1" eb="3">
      <t>ドウニュウ</t>
    </rPh>
    <rPh sb="3" eb="5">
      <t>シセツ</t>
    </rPh>
    <rPh sb="15" eb="17">
      <t>シンセツ</t>
    </rPh>
    <rPh sb="19" eb="21">
      <t>センタク</t>
    </rPh>
    <phoneticPr fontId="3"/>
  </si>
  <si>
    <t>申請対象設備</t>
    <rPh sb="0" eb="2">
      <t>シンセイ</t>
    </rPh>
    <rPh sb="2" eb="4">
      <t>タイショウ</t>
    </rPh>
    <rPh sb="4" eb="6">
      <t>セツビ</t>
    </rPh>
    <phoneticPr fontId="3"/>
  </si>
  <si>
    <t>省CO2率</t>
    <rPh sb="0" eb="1">
      <t>ショウ</t>
    </rPh>
    <rPh sb="4" eb="5">
      <t>リツ</t>
    </rPh>
    <phoneticPr fontId="3"/>
  </si>
  <si>
    <t>LPG</t>
  </si>
  <si>
    <t>ABC社製ガスタービンコジェネ（35kW）</t>
    <rPh sb="3" eb="5">
      <t>シャセイ</t>
    </rPh>
    <phoneticPr fontId="3"/>
  </si>
  <si>
    <t>導入設備の燃料種①（化石燃料）</t>
    <rPh sb="0" eb="2">
      <t>ドウニュウ</t>
    </rPh>
    <rPh sb="5" eb="7">
      <t>ネンリョウ</t>
    </rPh>
    <rPh sb="7" eb="8">
      <t>シュ</t>
    </rPh>
    <rPh sb="10" eb="14">
      <t>カセキネンリョウ</t>
    </rPh>
    <phoneticPr fontId="3"/>
  </si>
  <si>
    <t>バイオディーゼル</t>
  </si>
  <si>
    <t>LNG</t>
  </si>
  <si>
    <t>再生可能燃料の
混焼率</t>
    <rPh sb="0" eb="2">
      <t>サイセイ</t>
    </rPh>
    <rPh sb="2" eb="4">
      <t>カノウ</t>
    </rPh>
    <rPh sb="4" eb="6">
      <t>ネンリョウ</t>
    </rPh>
    <phoneticPr fontId="3"/>
  </si>
  <si>
    <t>2種類以上の燃料種を導入している場合、再生可能燃料の混焼率を記入してください。1種類の燃料種しか導入していない場合、デフォルト値から変更しないでください。</t>
    <rPh sb="1" eb="5">
      <t>シュルイイジョウ</t>
    </rPh>
    <rPh sb="6" eb="8">
      <t>ネンリョウ</t>
    </rPh>
    <rPh sb="8" eb="9">
      <t>シュ</t>
    </rPh>
    <rPh sb="10" eb="12">
      <t>ドウニュウ</t>
    </rPh>
    <rPh sb="16" eb="18">
      <t>バアイ</t>
    </rPh>
    <rPh sb="19" eb="21">
      <t>サイセイ</t>
    </rPh>
    <rPh sb="21" eb="23">
      <t>カノウ</t>
    </rPh>
    <rPh sb="23" eb="25">
      <t>ネンリョウ</t>
    </rPh>
    <rPh sb="30" eb="32">
      <t>キニュウ</t>
    </rPh>
    <rPh sb="40" eb="42">
      <t>シュルイ</t>
    </rPh>
    <rPh sb="43" eb="45">
      <t>ネンリョウ</t>
    </rPh>
    <rPh sb="45" eb="46">
      <t>シュ</t>
    </rPh>
    <rPh sb="48" eb="50">
      <t>ドウニュウ</t>
    </rPh>
    <rPh sb="55" eb="57">
      <t>バアイ</t>
    </rPh>
    <rPh sb="63" eb="64">
      <t>チ</t>
    </rPh>
    <rPh sb="66" eb="68">
      <t>ヘンコウ</t>
    </rPh>
    <phoneticPr fontId="3"/>
  </si>
  <si>
    <t>例）1kLのBDFを生産するために0.5kg、運搬に0.3kgのCO2を排出するため、再生可能燃料のCO2排出係数は0.8kgCO2/kLである。</t>
    <rPh sb="0" eb="1">
      <t>レイ</t>
    </rPh>
    <rPh sb="10" eb="12">
      <t>セイサン</t>
    </rPh>
    <rPh sb="23" eb="25">
      <t>ウンパン</t>
    </rPh>
    <rPh sb="36" eb="38">
      <t>ハイシュツ</t>
    </rPh>
    <rPh sb="43" eb="45">
      <t>サイセイ</t>
    </rPh>
    <rPh sb="45" eb="47">
      <t>カノウ</t>
    </rPh>
    <rPh sb="47" eb="49">
      <t>ネンリョウ</t>
    </rPh>
    <rPh sb="53" eb="55">
      <t>ハイシュツ</t>
    </rPh>
    <rPh sb="55" eb="57">
      <t>ケイスウ</t>
    </rPh>
    <phoneticPr fontId="3"/>
  </si>
  <si>
    <t>[従来設備（比較対象）設備の性能]</t>
    <rPh sb="1" eb="3">
      <t>ジュウライ</t>
    </rPh>
    <rPh sb="6" eb="8">
      <t>ヒカク</t>
    </rPh>
    <rPh sb="8" eb="10">
      <t>タイショウ</t>
    </rPh>
    <rPh sb="14" eb="16">
      <t>セイノウ</t>
    </rPh>
    <phoneticPr fontId="3"/>
  </si>
  <si>
    <t>冷熱効率</t>
    <rPh sb="0" eb="2">
      <t>レイネツ</t>
    </rPh>
    <rPh sb="2" eb="4">
      <t>コウリツ</t>
    </rPh>
    <phoneticPr fontId="3"/>
  </si>
  <si>
    <t>温熱効率</t>
    <rPh sb="0" eb="2">
      <t>オンネツ</t>
    </rPh>
    <rPh sb="2" eb="4">
      <t>コウリツ</t>
    </rPh>
    <phoneticPr fontId="3"/>
  </si>
  <si>
    <t>従来設備の熱効率を記入してください。不明の場合、デフォルト値である「120」、「80」から変更しないでください。</t>
    <phoneticPr fontId="3"/>
  </si>
  <si>
    <t>発電効率</t>
    <rPh sb="0" eb="2">
      <t>ハツデン</t>
    </rPh>
    <rPh sb="2" eb="4">
      <t>コウリツ</t>
    </rPh>
    <phoneticPr fontId="3"/>
  </si>
  <si>
    <t>低位発熱量当たりの発電効率、熱回収効率のカタログ値を記入してください。</t>
    <rPh sb="0" eb="6">
      <t>テイイハツネツリョウア</t>
    </rPh>
    <rPh sb="24" eb="25">
      <t>チ</t>
    </rPh>
    <phoneticPr fontId="3"/>
  </si>
  <si>
    <t>熱回収効率</t>
    <rPh sb="0" eb="1">
      <t>ネツ</t>
    </rPh>
    <rPh sb="1" eb="3">
      <t>カイシュウ</t>
    </rPh>
    <rPh sb="3" eb="5">
      <t>コウリツ</t>
    </rPh>
    <phoneticPr fontId="3"/>
  </si>
  <si>
    <t>発電量に対する補機動力（導入設備の稼働に必要な電力）の割合を記入してください。不明である場合、デフォルト値から変更しないでください。</t>
    <rPh sb="0" eb="2">
      <t>ハツデン</t>
    </rPh>
    <rPh sb="2" eb="3">
      <t>リョウ</t>
    </rPh>
    <rPh sb="4" eb="5">
      <t>タイ</t>
    </rPh>
    <rPh sb="12" eb="14">
      <t>ドウニュウ</t>
    </rPh>
    <rPh sb="14" eb="16">
      <t>セツビ</t>
    </rPh>
    <rPh sb="17" eb="19">
      <t>カドウ</t>
    </rPh>
    <rPh sb="20" eb="22">
      <t>ヒツヨウ</t>
    </rPh>
    <rPh sb="23" eb="25">
      <t>デンリョク</t>
    </rPh>
    <rPh sb="27" eb="29">
      <t>ワリアイ</t>
    </rPh>
    <rPh sb="39" eb="41">
      <t>フメイ</t>
    </rPh>
    <rPh sb="44" eb="46">
      <t>バアイ</t>
    </rPh>
    <rPh sb="52" eb="53">
      <t>チ</t>
    </rPh>
    <rPh sb="55" eb="57">
      <t>ヘンコウ</t>
    </rPh>
    <phoneticPr fontId="3"/>
  </si>
  <si>
    <t>回収した排熱の年間平均利用率を記入してください。</t>
    <rPh sb="7" eb="11">
      <t>ネンカンヘイキン</t>
    </rPh>
    <rPh sb="15" eb="17">
      <t>キニュウ</t>
    </rPh>
    <phoneticPr fontId="3"/>
  </si>
  <si>
    <t>例）発生した熱はすべて給湯に利用しているため、100%とする。</t>
    <phoneticPr fontId="3"/>
  </si>
  <si>
    <t>発生した熱のうち、冷熱として利用する割合を記入してください。不明である場合、「0」と記入してください。</t>
    <phoneticPr fontId="3"/>
  </si>
  <si>
    <t>例）1,000</t>
    <rPh sb="0" eb="1">
      <t>レイ</t>
    </rPh>
    <phoneticPr fontId="3"/>
  </si>
  <si>
    <t>例）人／年</t>
    <rPh sb="0" eb="1">
      <t>レイ</t>
    </rPh>
    <rPh sb="2" eb="3">
      <t>ニン</t>
    </rPh>
    <rPh sb="4" eb="5">
      <t>ネン</t>
    </rPh>
    <phoneticPr fontId="3"/>
  </si>
  <si>
    <t>設備導入前のパラメータの種類</t>
    <rPh sb="0" eb="2">
      <t>セツビ</t>
    </rPh>
    <rPh sb="2" eb="4">
      <t>ドウニュウ</t>
    </rPh>
    <rPh sb="4" eb="5">
      <t>マエ</t>
    </rPh>
    <rPh sb="12" eb="14">
      <t>シュルイ</t>
    </rPh>
    <phoneticPr fontId="3"/>
  </si>
  <si>
    <t>設備の導入前のパラメータとして、年間熱供給量を把握している場合は、「年間熱供給量を把握」を選択し、記入してください。不明である場合は、「年間燃料消費量を把握」を選択し、導入前の年間燃料消費量を温熱用途、冷熱用途の両方またはどちらかを記入してください。
（導入設備の容量当たりに換算する必要はありません）。</t>
    <rPh sb="5" eb="6">
      <t>マエ</t>
    </rPh>
    <rPh sb="16" eb="18">
      <t>ネンカン</t>
    </rPh>
    <rPh sb="18" eb="19">
      <t>ネツ</t>
    </rPh>
    <rPh sb="19" eb="21">
      <t>キョウキュウ</t>
    </rPh>
    <rPh sb="21" eb="22">
      <t>リョウ</t>
    </rPh>
    <rPh sb="23" eb="25">
      <t>ハアク</t>
    </rPh>
    <rPh sb="29" eb="31">
      <t>バアイ</t>
    </rPh>
    <rPh sb="34" eb="40">
      <t>ネンカンネツキョウキュウリョウ</t>
    </rPh>
    <rPh sb="41" eb="43">
      <t>ハアク</t>
    </rPh>
    <rPh sb="45" eb="47">
      <t>センタク</t>
    </rPh>
    <rPh sb="49" eb="51">
      <t>キニュウ</t>
    </rPh>
    <rPh sb="58" eb="60">
      <t>フメイ</t>
    </rPh>
    <rPh sb="63" eb="65">
      <t>バアイ</t>
    </rPh>
    <rPh sb="68" eb="70">
      <t>ネンカン</t>
    </rPh>
    <rPh sb="70" eb="72">
      <t>ネンリョウ</t>
    </rPh>
    <rPh sb="72" eb="75">
      <t>ショウヒリョウ</t>
    </rPh>
    <rPh sb="76" eb="78">
      <t>ハアク</t>
    </rPh>
    <rPh sb="80" eb="82">
      <t>センタク</t>
    </rPh>
    <rPh sb="84" eb="86">
      <t>ドウニュウ</t>
    </rPh>
    <rPh sb="86" eb="87">
      <t>マエ</t>
    </rPh>
    <rPh sb="88" eb="90">
      <t>ネンカン</t>
    </rPh>
    <rPh sb="90" eb="92">
      <t>ネンリョウ</t>
    </rPh>
    <rPh sb="96" eb="98">
      <t>オンネツ</t>
    </rPh>
    <rPh sb="98" eb="100">
      <t>ヨウト</t>
    </rPh>
    <rPh sb="101" eb="103">
      <t>レイネツ</t>
    </rPh>
    <rPh sb="103" eb="105">
      <t>ヨウト</t>
    </rPh>
    <rPh sb="106" eb="108">
      <t>リョウホウ</t>
    </rPh>
    <rPh sb="127" eb="129">
      <t>ドウニュウ</t>
    </rPh>
    <rPh sb="129" eb="131">
      <t>セツビ</t>
    </rPh>
    <rPh sb="132" eb="134">
      <t>ヨウリョウ</t>
    </rPh>
    <rPh sb="134" eb="135">
      <t>ア</t>
    </rPh>
    <rPh sb="138" eb="140">
      <t>カンザン</t>
    </rPh>
    <rPh sb="142" eb="144">
      <t>ヒツヨウ</t>
    </rPh>
    <phoneticPr fontId="3"/>
  </si>
  <si>
    <r>
      <t>導入前の年間</t>
    </r>
    <r>
      <rPr>
        <b/>
        <sz val="11"/>
        <color indexed="9"/>
        <rFont val="ＭＳ Ｐゴシック"/>
        <family val="3"/>
        <charset val="128"/>
      </rPr>
      <t>熱供給量</t>
    </r>
    <rPh sb="0" eb="2">
      <t>ドウニュウ</t>
    </rPh>
    <rPh sb="2" eb="3">
      <t>マエ</t>
    </rPh>
    <rPh sb="4" eb="6">
      <t>ネンカン</t>
    </rPh>
    <rPh sb="6" eb="7">
      <t>ネツ</t>
    </rPh>
    <rPh sb="7" eb="9">
      <t>キョウキュウ</t>
    </rPh>
    <rPh sb="9" eb="10">
      <t>リョウ</t>
    </rPh>
    <phoneticPr fontId="3"/>
  </si>
  <si>
    <r>
      <t>導入前の年間</t>
    </r>
    <r>
      <rPr>
        <b/>
        <sz val="11"/>
        <color indexed="9"/>
        <rFont val="ＭＳ Ｐゴシック"/>
        <family val="3"/>
        <charset val="128"/>
      </rPr>
      <t>燃料消費量①（温熱）</t>
    </r>
    <rPh sb="0" eb="2">
      <t>ドウニュウ</t>
    </rPh>
    <rPh sb="2" eb="3">
      <t>マエ</t>
    </rPh>
    <rPh sb="4" eb="6">
      <t>ネンカン</t>
    </rPh>
    <rPh sb="6" eb="8">
      <t>ネンリョウ</t>
    </rPh>
    <rPh sb="13" eb="15">
      <t>オンネツ</t>
    </rPh>
    <phoneticPr fontId="3"/>
  </si>
  <si>
    <r>
      <t>導入前の年間</t>
    </r>
    <r>
      <rPr>
        <b/>
        <sz val="11"/>
        <color indexed="9"/>
        <rFont val="ＭＳ Ｐゴシック"/>
        <family val="3"/>
        <charset val="128"/>
      </rPr>
      <t>燃料消費量②（冷熱）</t>
    </r>
    <rPh sb="0" eb="2">
      <t>ドウニュウ</t>
    </rPh>
    <rPh sb="2" eb="3">
      <t>マエ</t>
    </rPh>
    <rPh sb="4" eb="6">
      <t>ネンカン</t>
    </rPh>
    <rPh sb="6" eb="8">
      <t>ネンリョウ</t>
    </rPh>
    <rPh sb="13" eb="15">
      <t>レイネツ</t>
    </rPh>
    <phoneticPr fontId="3"/>
  </si>
  <si>
    <t>導入設備による代替率</t>
    <rPh sb="0" eb="2">
      <t>ドウニュウ</t>
    </rPh>
    <rPh sb="2" eb="4">
      <t>セツビ</t>
    </rPh>
    <rPh sb="7" eb="9">
      <t>ダイタイ</t>
    </rPh>
    <rPh sb="9" eb="10">
      <t>リツ</t>
    </rPh>
    <phoneticPr fontId="3"/>
  </si>
  <si>
    <t>従来の熱供給または燃料製造に対する導入設備によって代替される割合を記入してください。</t>
    <rPh sb="0" eb="2">
      <t>ジュウライ</t>
    </rPh>
    <rPh sb="3" eb="4">
      <t>ネツ</t>
    </rPh>
    <rPh sb="4" eb="6">
      <t>キョウキュウ</t>
    </rPh>
    <rPh sb="9" eb="11">
      <t>ネンリョウ</t>
    </rPh>
    <rPh sb="11" eb="13">
      <t>セイゾウ</t>
    </rPh>
    <rPh sb="14" eb="15">
      <t>タイ</t>
    </rPh>
    <rPh sb="17" eb="19">
      <t>ドウニュウ</t>
    </rPh>
    <rPh sb="19" eb="21">
      <t>セツビ</t>
    </rPh>
    <rPh sb="25" eb="27">
      <t>ダイタイ</t>
    </rPh>
    <rPh sb="30" eb="32">
      <t>ワリアイ</t>
    </rPh>
    <phoneticPr fontId="3"/>
  </si>
  <si>
    <t>kW当たりの導入前の燃料消費量（温熱）</t>
    <rPh sb="6" eb="8">
      <t>ドウニュウ</t>
    </rPh>
    <rPh sb="8" eb="9">
      <t>マエ</t>
    </rPh>
    <rPh sb="10" eb="12">
      <t>ネンリョウ</t>
    </rPh>
    <rPh sb="16" eb="18">
      <t>オンネツ</t>
    </rPh>
    <phoneticPr fontId="3"/>
  </si>
  <si>
    <r>
      <rPr>
        <sz val="11"/>
        <color indexed="9"/>
        <rFont val="ＭＳ Ｐゴシック"/>
        <family val="3"/>
        <charset val="128"/>
      </rPr>
      <t>年間CO2</t>
    </r>
    <r>
      <rPr>
        <b/>
        <sz val="11"/>
        <color indexed="9"/>
        <rFont val="ＭＳ Ｐゴシック"/>
        <family val="3"/>
        <charset val="128"/>
      </rPr>
      <t>排出削減量</t>
    </r>
    <rPh sb="5" eb="7">
      <t>ハイシュツ</t>
    </rPh>
    <rPh sb="7" eb="9">
      <t>サクゲン</t>
    </rPh>
    <rPh sb="9" eb="10">
      <t>リョウ</t>
    </rPh>
    <phoneticPr fontId="3"/>
  </si>
  <si>
    <t>熱供給量（温熱）</t>
    <rPh sb="0" eb="1">
      <t>ネツ</t>
    </rPh>
    <rPh sb="1" eb="3">
      <t>キョウキュウ</t>
    </rPh>
    <rPh sb="3" eb="4">
      <t>リョウ</t>
    </rPh>
    <rPh sb="5" eb="7">
      <t>オンネツ</t>
    </rPh>
    <phoneticPr fontId="3"/>
  </si>
  <si>
    <t>kW当たりの導入前の燃料消費量（冷熱）</t>
    <rPh sb="6" eb="8">
      <t>ドウニュウ</t>
    </rPh>
    <rPh sb="8" eb="9">
      <t>マエ</t>
    </rPh>
    <rPh sb="10" eb="12">
      <t>ネンリョウ</t>
    </rPh>
    <rPh sb="16" eb="18">
      <t>レイネツ</t>
    </rPh>
    <phoneticPr fontId="3"/>
  </si>
  <si>
    <t>熱供給量（冷熱）</t>
    <rPh sb="0" eb="1">
      <t>ネツ</t>
    </rPh>
    <rPh sb="1" eb="3">
      <t>キョウキュウ</t>
    </rPh>
    <rPh sb="3" eb="4">
      <t>リョウ</t>
    </rPh>
    <rPh sb="5" eb="7">
      <t>レイネツ</t>
    </rPh>
    <phoneticPr fontId="3"/>
  </si>
  <si>
    <r>
      <rPr>
        <sz val="11"/>
        <color indexed="9"/>
        <rFont val="ＭＳ Ｐゴシック"/>
        <family val="3"/>
        <charset val="128"/>
      </rPr>
      <t>年間CO2</t>
    </r>
    <r>
      <rPr>
        <b/>
        <sz val="11"/>
        <color indexed="9"/>
        <rFont val="ＭＳ Ｐゴシック"/>
        <family val="3"/>
        <charset val="128"/>
      </rPr>
      <t>排出削減量</t>
    </r>
    <rPh sb="5" eb="7">
      <t>ハイシュツ</t>
    </rPh>
    <rPh sb="9" eb="10">
      <t>リョウ</t>
    </rPh>
    <phoneticPr fontId="3"/>
  </si>
  <si>
    <r>
      <rPr>
        <sz val="11"/>
        <color indexed="9"/>
        <rFont val="ＭＳ Ｐゴシック"/>
        <family val="3"/>
        <charset val="128"/>
      </rPr>
      <t>年間CO2</t>
    </r>
    <r>
      <rPr>
        <b/>
        <sz val="11"/>
        <color indexed="9"/>
        <rFont val="ＭＳ Ｐゴシック"/>
        <family val="3"/>
        <charset val="128"/>
      </rPr>
      <t>排出量</t>
    </r>
    <phoneticPr fontId="3"/>
  </si>
  <si>
    <t>再生可能燃料の燃料消費量</t>
    <rPh sb="0" eb="2">
      <t>サイセイ</t>
    </rPh>
    <rPh sb="2" eb="4">
      <t>カノウ</t>
    </rPh>
    <rPh sb="4" eb="6">
      <t>ネンリョウ</t>
    </rPh>
    <phoneticPr fontId="3"/>
  </si>
  <si>
    <t>導入前の燃料消費量の設定根拠</t>
    <rPh sb="0" eb="2">
      <t>ドウニュウ</t>
    </rPh>
    <rPh sb="2" eb="3">
      <t>マエ</t>
    </rPh>
    <rPh sb="4" eb="6">
      <t>ネンリョウ</t>
    </rPh>
    <phoneticPr fontId="3"/>
  </si>
  <si>
    <t>例）昨年度の実測値から1台あたりの平均値を算出</t>
    <rPh sb="0" eb="1">
      <t>レイ</t>
    </rPh>
    <rPh sb="2" eb="5">
      <t>サクネンド</t>
    </rPh>
    <rPh sb="6" eb="9">
      <t>ジッソクチ</t>
    </rPh>
    <rPh sb="12" eb="13">
      <t>ダイ</t>
    </rPh>
    <rPh sb="17" eb="19">
      <t>ヘイキン</t>
    </rPh>
    <rPh sb="19" eb="20">
      <t>チ</t>
    </rPh>
    <rPh sb="21" eb="23">
      <t>サンシュツ</t>
    </rPh>
    <phoneticPr fontId="3"/>
  </si>
  <si>
    <t>「導入前」における燃料消費量の設定根拠を記載してください。</t>
    <rPh sb="9" eb="11">
      <t>ネンリョウ</t>
    </rPh>
    <rPh sb="11" eb="14">
      <t>ショウヒリョウ</t>
    </rPh>
    <rPh sb="15" eb="17">
      <t>セッテイ</t>
    </rPh>
    <rPh sb="17" eb="19">
      <t>コンキョ</t>
    </rPh>
    <rPh sb="20" eb="22">
      <t>キサイ</t>
    </rPh>
    <phoneticPr fontId="3"/>
  </si>
  <si>
    <t>計算シートの選択における考え方</t>
    <rPh sb="0" eb="2">
      <t>ケイサン</t>
    </rPh>
    <rPh sb="6" eb="8">
      <t>センタク</t>
    </rPh>
    <rPh sb="12" eb="13">
      <t>カンガ</t>
    </rPh>
    <rPh sb="14" eb="15">
      <t>カタ</t>
    </rPh>
    <phoneticPr fontId="3"/>
  </si>
  <si>
    <t>本計算ファイルでは、以下の考えに基づき2種類の計算パターンのいずれかを使用して削減原単位を算出します。なお、「計算方法A」では「発電量」、「総合効率」、「導入設備に係る燃料消費量」、「計算方法B」では「従来設備の燃料消費量」を出発点として、CO2削減効果を算出している。
  シミュレーションツール等を利用して稼働負荷を考慮した発電量や総合効率、導入設備に係る燃料消費量等を算出している場合
⇒「計算方法A」
  シミュレーションツール等を利用して稼働負荷を考慮した発電量や総合効率、導入設備に係る燃料消費量等を算出していない場合
⇒「計算方法B」</t>
    <rPh sb="0" eb="1">
      <t>ホン</t>
    </rPh>
    <rPh sb="1" eb="3">
      <t>ケイサン</t>
    </rPh>
    <rPh sb="10" eb="12">
      <t>イカ</t>
    </rPh>
    <rPh sb="55" eb="57">
      <t>ケイサン</t>
    </rPh>
    <rPh sb="57" eb="59">
      <t>ホウホウ</t>
    </rPh>
    <rPh sb="64" eb="66">
      <t>ハツデン</t>
    </rPh>
    <rPh sb="66" eb="67">
      <t>リョウ</t>
    </rPh>
    <rPh sb="70" eb="72">
      <t>ソウゴウ</t>
    </rPh>
    <rPh sb="72" eb="74">
      <t>コウリツ</t>
    </rPh>
    <rPh sb="77" eb="79">
      <t>ドウニュウ</t>
    </rPh>
    <rPh sb="79" eb="81">
      <t>セツビ</t>
    </rPh>
    <rPh sb="82" eb="83">
      <t>カカ</t>
    </rPh>
    <rPh sb="84" eb="86">
      <t>ネンリョウ</t>
    </rPh>
    <rPh sb="86" eb="89">
      <t>ショウヒリョウ</t>
    </rPh>
    <rPh sb="92" eb="94">
      <t>ケイサン</t>
    </rPh>
    <rPh sb="94" eb="96">
      <t>ホウホウ</t>
    </rPh>
    <rPh sb="150" eb="151">
      <t>トウ</t>
    </rPh>
    <rPh sb="152" eb="154">
      <t>リヨウ</t>
    </rPh>
    <rPh sb="156" eb="158">
      <t>カドウ</t>
    </rPh>
    <rPh sb="158" eb="160">
      <t>フカ</t>
    </rPh>
    <rPh sb="161" eb="163">
      <t>コウリョ</t>
    </rPh>
    <phoneticPr fontId="3"/>
  </si>
  <si>
    <t>※　シミュレーションツール等を利用した発電量や総合効率等の算出</t>
    <rPh sb="13" eb="14">
      <t>トウ</t>
    </rPh>
    <rPh sb="15" eb="17">
      <t>リヨウ</t>
    </rPh>
    <rPh sb="29" eb="31">
      <t>サンシュツ</t>
    </rPh>
    <phoneticPr fontId="3"/>
  </si>
  <si>
    <t>右上の「計算方法A」、または「計算方法B」のボックスをクリックしてください。</t>
    <rPh sb="0" eb="2">
      <t>ミギウエ</t>
    </rPh>
    <rPh sb="4" eb="6">
      <t>ケイサン</t>
    </rPh>
    <rPh sb="6" eb="8">
      <t>ホウホウ</t>
    </rPh>
    <rPh sb="15" eb="17">
      <t>ケイサン</t>
    </rPh>
    <rPh sb="17" eb="19">
      <t>ホウホウ</t>
    </rPh>
    <phoneticPr fontId="3"/>
  </si>
  <si>
    <t>比較対象とする従来の設備の名称を記載してください。なお、「導入施設の区分」において「新設」を選択した場合、「都市ガスボイラ」と自動的に表示されますが、他の設備を比較対象として記載する場合は、その理由を記載してください。</t>
    <rPh sb="0" eb="2">
      <t>ヒカク</t>
    </rPh>
    <rPh sb="2" eb="4">
      <t>タイショウ</t>
    </rPh>
    <rPh sb="7" eb="9">
      <t>ジュウライ</t>
    </rPh>
    <rPh sb="13" eb="15">
      <t>メイショウ</t>
    </rPh>
    <rPh sb="16" eb="18">
      <t>キサイ</t>
    </rPh>
    <rPh sb="29" eb="31">
      <t>ドウニュウ</t>
    </rPh>
    <rPh sb="31" eb="33">
      <t>シセツ</t>
    </rPh>
    <rPh sb="34" eb="36">
      <t>クブン</t>
    </rPh>
    <rPh sb="42" eb="44">
      <t>シンセツ</t>
    </rPh>
    <rPh sb="46" eb="48">
      <t>センタク</t>
    </rPh>
    <rPh sb="50" eb="52">
      <t>バアイ</t>
    </rPh>
    <rPh sb="54" eb="56">
      <t>トシ</t>
    </rPh>
    <rPh sb="63" eb="66">
      <t>ジドウテキ</t>
    </rPh>
    <rPh sb="67" eb="69">
      <t>ヒョウジ</t>
    </rPh>
    <rPh sb="75" eb="76">
      <t>タ</t>
    </rPh>
    <rPh sb="77" eb="79">
      <t>セツビ</t>
    </rPh>
    <rPh sb="80" eb="82">
      <t>ヒカク</t>
    </rPh>
    <rPh sb="82" eb="84">
      <t>タイショウ</t>
    </rPh>
    <rPh sb="87" eb="89">
      <t>キサイ</t>
    </rPh>
    <rPh sb="91" eb="93">
      <t>バアイ</t>
    </rPh>
    <rPh sb="97" eb="99">
      <t>リユウ</t>
    </rPh>
    <rPh sb="100" eb="102">
      <t>キサイ</t>
    </rPh>
    <phoneticPr fontId="3"/>
  </si>
  <si>
    <t>従来設備①の設定根拠</t>
    <rPh sb="0" eb="2">
      <t>ジュウライ</t>
    </rPh>
    <rPh sb="6" eb="8">
      <t>セッテイ</t>
    </rPh>
    <rPh sb="8" eb="10">
      <t>コンキョ</t>
    </rPh>
    <phoneticPr fontId="3"/>
  </si>
  <si>
    <t>「新設」を選択し、「都市ガス」以外を選択した場合のみ、その理由を記載してください。上記以外は未記入で構いません。</t>
    <rPh sb="1" eb="3">
      <t>シンセツ</t>
    </rPh>
    <rPh sb="5" eb="7">
      <t>センタク</t>
    </rPh>
    <phoneticPr fontId="3"/>
  </si>
  <si>
    <t>スマート・ライフスタイル普及促進事業補助金　補助事業申請者向け　計算ファイル</t>
    <rPh sb="12" eb="14">
      <t>フキュウ</t>
    </rPh>
    <rPh sb="14" eb="16">
      <t>ソクシン</t>
    </rPh>
    <rPh sb="16" eb="18">
      <t>ジギョウ</t>
    </rPh>
    <rPh sb="18" eb="21">
      <t>ホジョキン</t>
    </rPh>
    <rPh sb="22" eb="24">
      <t>ホジョ</t>
    </rPh>
    <rPh sb="24" eb="26">
      <t>ジギョウ</t>
    </rPh>
    <rPh sb="26" eb="29">
      <t>シンセイシャ</t>
    </rPh>
    <rPh sb="29" eb="30">
      <t>ム</t>
    </rPh>
    <rPh sb="32" eb="34">
      <t>ケイサン</t>
    </rPh>
    <phoneticPr fontId="3"/>
  </si>
  <si>
    <t>有</t>
  </si>
  <si>
    <t>高効率給湯器</t>
    <rPh sb="0" eb="1">
      <t>コウ</t>
    </rPh>
    <rPh sb="1" eb="3">
      <t>コウリツ</t>
    </rPh>
    <rPh sb="3" eb="6">
      <t>キュウトウキ</t>
    </rPh>
    <phoneticPr fontId="3"/>
  </si>
  <si>
    <r>
      <t>年間CO2</t>
    </r>
    <r>
      <rPr>
        <b/>
        <sz val="11"/>
        <color rgb="FFFFFFFF"/>
        <rFont val="游ゴシック"/>
        <family val="3"/>
        <charset val="128"/>
      </rPr>
      <t>排出量</t>
    </r>
    <phoneticPr fontId="3"/>
  </si>
  <si>
    <t>例）使用者数</t>
    <rPh sb="0" eb="1">
      <t>レイ</t>
    </rPh>
    <rPh sb="2" eb="4">
      <t>シヨウ</t>
    </rPh>
    <rPh sb="4" eb="5">
      <t>シャ</t>
    </rPh>
    <rPh sb="5" eb="6">
      <t>スウ</t>
    </rPh>
    <phoneticPr fontId="3"/>
  </si>
  <si>
    <t>人/世帯</t>
    <rPh sb="0" eb="1">
      <t>ニン</t>
    </rPh>
    <rPh sb="2" eb="4">
      <t>セタイ</t>
    </rPh>
    <phoneticPr fontId="2"/>
  </si>
  <si>
    <t>t-CO2</t>
    <phoneticPr fontId="2"/>
  </si>
  <si>
    <t>１人</t>
    <rPh sb="1" eb="2">
      <t>ニン</t>
    </rPh>
    <phoneticPr fontId="2"/>
  </si>
  <si>
    <t>２人</t>
    <rPh sb="1" eb="2">
      <t>ニン</t>
    </rPh>
    <phoneticPr fontId="2"/>
  </si>
  <si>
    <t>３人</t>
    <rPh sb="1" eb="2">
      <t>ニン</t>
    </rPh>
    <phoneticPr fontId="2"/>
  </si>
  <si>
    <t>４人以上</t>
    <rPh sb="1" eb="2">
      <t>ニン</t>
    </rPh>
    <rPh sb="2" eb="4">
      <t>イジョウ</t>
    </rPh>
    <phoneticPr fontId="2"/>
  </si>
  <si>
    <t>世帯人数</t>
    <rPh sb="0" eb="4">
      <t>セタイニンズウ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</si>
</sst>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0.000_);[Red]\(0.000\)"/>
    <numFmt numFmtId="179" formatCode="#,##0.0_ ;[Red]\-#,##0.0\ "/>
    <numFmt numFmtId="180" formatCode="0.00_);[Red]\(0.00\)"/>
    <numFmt numFmtId="181" formatCode="#,##0.00_ "/>
    <numFmt numFmtId="182" formatCode="#,##0.0_ "/>
    <numFmt numFmtId="183" formatCode="0_ "/>
    <numFmt numFmtId="184" formatCode="0.0_ "/>
    <numFmt numFmtId="185" formatCode="0.0_);[Red]\(0.0\)"/>
    <numFmt numFmtId="186" formatCode="0_);[Red]\(0\)"/>
    <numFmt numFmtId="187" formatCode="0.000_ "/>
    <numFmt numFmtId="188" formatCode="0.00_ "/>
    <numFmt numFmtId="189" formatCode="#,##0_ ;[Red]\-#,##0\ "/>
    <numFmt numFmtId="190" formatCode="#,##0.0;[Red]\-#,##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8"/>
      <color rgb="FF0027BC"/>
      <name val="游ゴシック"/>
      <family val="3"/>
      <charset val="128"/>
      <scheme val="minor"/>
    </font>
    <font>
      <sz val="11"/>
      <color rgb="FFFF0000"/>
      <name val="游ゴシック"/>
      <family val="3"/>
      <charset val="128"/>
      <scheme val="minor"/>
    </font>
    <font>
      <sz val="11"/>
      <color theme="0"/>
      <name val="游ゴシック"/>
      <family val="3"/>
      <charset val="128"/>
      <scheme val="minor"/>
    </font>
    <font>
      <sz val="10"/>
      <color rgb="FF8C8C8C"/>
      <name val="游ゴシック"/>
      <family val="3"/>
      <charset val="128"/>
      <scheme val="minor"/>
    </font>
    <font>
      <b/>
      <sz val="11"/>
      <color indexed="9"/>
      <name val="ＭＳ Ｐゴシック"/>
      <family val="3"/>
      <charset val="128"/>
    </font>
    <font>
      <sz val="11"/>
      <color indexed="9"/>
      <name val="ＭＳ Ｐゴシック"/>
      <family val="3"/>
      <charset val="128"/>
    </font>
    <font>
      <sz val="11"/>
      <color theme="1"/>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22"/>
      <color theme="1"/>
      <name val="游ゴシック"/>
      <family val="3"/>
      <charset val="128"/>
      <scheme val="minor"/>
    </font>
    <font>
      <u/>
      <sz val="11"/>
      <color theme="10"/>
      <name val="游ゴシック"/>
      <family val="2"/>
      <charset val="128"/>
      <scheme val="minor"/>
    </font>
    <font>
      <b/>
      <sz val="12"/>
      <color theme="0"/>
      <name val="游ゴシック"/>
      <family val="3"/>
      <charset val="128"/>
      <scheme val="minor"/>
    </font>
    <font>
      <b/>
      <sz val="16"/>
      <color rgb="FFFF0000"/>
      <name val="游ゴシック"/>
      <family val="3"/>
      <charset val="128"/>
      <scheme val="minor"/>
    </font>
    <font>
      <sz val="11"/>
      <color rgb="FF8C8C8C"/>
      <name val="游ゴシック"/>
      <family val="3"/>
      <charset val="128"/>
      <scheme val="minor"/>
    </font>
    <font>
      <sz val="11"/>
      <color rgb="FFFAFAFA"/>
      <name val="游ゴシック"/>
      <family val="3"/>
      <charset val="128"/>
      <scheme val="minor"/>
    </font>
    <font>
      <sz val="10"/>
      <color theme="1"/>
      <name val="游ゴシック"/>
      <family val="3"/>
      <charset val="128"/>
      <scheme val="minor"/>
    </font>
    <font>
      <sz val="12"/>
      <color theme="1"/>
      <name val="游ゴシック"/>
      <family val="3"/>
      <charset val="128"/>
      <scheme val="minor"/>
    </font>
    <font>
      <b/>
      <u/>
      <sz val="14"/>
      <color theme="1"/>
      <name val="游ゴシック"/>
      <family val="3"/>
      <charset val="128"/>
      <scheme val="minor"/>
    </font>
    <font>
      <b/>
      <sz val="12"/>
      <color theme="1"/>
      <name val="游ゴシック"/>
      <family val="3"/>
      <charset val="128"/>
      <scheme val="minor"/>
    </font>
    <font>
      <b/>
      <sz val="11"/>
      <color rgb="FFFFFFFF"/>
      <name val="游ゴシック"/>
      <family val="3"/>
      <charset val="128"/>
    </font>
  </fonts>
  <fills count="12">
    <fill>
      <patternFill patternType="none"/>
    </fill>
    <fill>
      <patternFill patternType="gray125"/>
    </fill>
    <fill>
      <patternFill patternType="solid">
        <fgColor rgb="FFFAFAFA"/>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00A1DE"/>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009999"/>
        <bgColor indexed="64"/>
      </patternFill>
    </fill>
    <fill>
      <patternFill patternType="solid">
        <fgColor rgb="FF8C8C8C"/>
        <bgColor indexed="64"/>
      </patternFill>
    </fill>
    <fill>
      <patternFill patternType="solid">
        <fgColor theme="8" tint="0.79998168889431442"/>
        <bgColor indexed="64"/>
      </patternFill>
    </fill>
  </fills>
  <borders count="70">
    <border>
      <left/>
      <right/>
      <top/>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style="medium">
        <color rgb="FF0027BC"/>
      </left>
      <right style="thin">
        <color rgb="FF8C8C8C"/>
      </right>
      <top style="medium">
        <color rgb="FF0027BC"/>
      </top>
      <bottom style="medium">
        <color rgb="FF0027BC"/>
      </bottom>
      <diagonal/>
    </border>
    <border>
      <left style="thin">
        <color rgb="FF8C8C8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thin">
        <color rgb="FF8C8C8C"/>
      </left>
      <right/>
      <top style="thin">
        <color rgb="FF8C8C8C"/>
      </top>
      <bottom/>
      <diagonal/>
    </border>
    <border>
      <left/>
      <right style="medium">
        <color rgb="FF0027BC"/>
      </right>
      <top style="thin">
        <color rgb="FF8C8C8C"/>
      </top>
      <bottom/>
      <diagonal/>
    </border>
    <border>
      <left style="medium">
        <color rgb="FF0027BC"/>
      </left>
      <right/>
      <top style="medium">
        <color rgb="FF0027BC"/>
      </top>
      <bottom/>
      <diagonal/>
    </border>
    <border>
      <left/>
      <right/>
      <top style="medium">
        <color rgb="FF0027BC"/>
      </top>
      <bottom/>
      <diagonal/>
    </border>
    <border>
      <left/>
      <right style="medium">
        <color rgb="FF0027BC"/>
      </right>
      <top style="medium">
        <color rgb="FF0027B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right/>
      <top style="thin">
        <color rgb="FF8C8C8C"/>
      </top>
      <bottom/>
      <diagonal/>
    </border>
    <border>
      <left style="thin">
        <color rgb="FF8C8C8C"/>
      </left>
      <right/>
      <top style="thin">
        <color rgb="FF8C8C8C"/>
      </top>
      <bottom style="thin">
        <color rgb="FF8C8C8C"/>
      </bottom>
      <diagonal/>
    </border>
    <border>
      <left/>
      <right style="medium">
        <color rgb="FF0027BC"/>
      </right>
      <top style="thin">
        <color rgb="FF8C8C8C"/>
      </top>
      <bottom style="thin">
        <color rgb="FF8C8C8C"/>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thin">
        <color rgb="FF72C7E7"/>
      </left>
      <right/>
      <top style="thin">
        <color rgb="FF72C7E7"/>
      </top>
      <bottom/>
      <diagonal/>
    </border>
    <border>
      <left/>
      <right/>
      <top style="thin">
        <color rgb="FF72C7E7"/>
      </top>
      <bottom/>
      <diagonal/>
    </border>
    <border>
      <left/>
      <right style="thin">
        <color rgb="FF72C7E7"/>
      </right>
      <top style="thin">
        <color rgb="FF72C7E7"/>
      </top>
      <bottom/>
      <diagonal/>
    </border>
    <border>
      <left style="thin">
        <color rgb="FF72C7E7"/>
      </left>
      <right/>
      <top/>
      <bottom/>
      <diagonal/>
    </border>
    <border>
      <left/>
      <right style="thin">
        <color rgb="FF72C7E7"/>
      </right>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thin">
        <color rgb="FF72C7E7"/>
      </left>
      <right style="thin">
        <color rgb="FF72C7E7"/>
      </right>
      <top style="thin">
        <color rgb="FF72C7E7"/>
      </top>
      <bottom style="thin">
        <color rgb="FF72C7E7"/>
      </bottom>
      <diagonal/>
    </border>
    <border>
      <left style="thin">
        <color rgb="FF8C8C8C"/>
      </left>
      <right style="thin">
        <color rgb="FF8C8C8C"/>
      </right>
      <top style="thin">
        <color rgb="FF8C8C8C"/>
      </top>
      <bottom style="thin">
        <color rgb="FF8C8C8C"/>
      </bottom>
      <diagonal/>
    </border>
    <border>
      <left style="medium">
        <color rgb="FF0027BC"/>
      </left>
      <right style="thin">
        <color rgb="FF8C8C8C"/>
      </right>
      <top style="thin">
        <color rgb="FF8C8C8C"/>
      </top>
      <bottom style="thin">
        <color rgb="FF8C8C8C"/>
      </bottom>
      <diagonal/>
    </border>
    <border>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style="thin">
        <color rgb="FF8C8C8C"/>
      </left>
      <right/>
      <top/>
      <bottom/>
      <diagonal/>
    </border>
    <border>
      <left style="medium">
        <color rgb="FF0027B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8C8C8C"/>
      </left>
      <right style="thin">
        <color rgb="FF8C8C8C"/>
      </right>
      <top/>
      <bottom style="thin">
        <color rgb="FF8C8C8C"/>
      </bottom>
      <diagonal/>
    </border>
    <border>
      <left style="medium">
        <color rgb="FF8C8C8C"/>
      </left>
      <right/>
      <top style="medium">
        <color rgb="FF8C8C8C"/>
      </top>
      <bottom style="medium">
        <color rgb="FF8C8C8C"/>
      </bottom>
      <diagonal/>
    </border>
    <border>
      <left/>
      <right style="medium">
        <color rgb="FF0027BC"/>
      </right>
      <top style="medium">
        <color rgb="FF8C8C8C"/>
      </top>
      <bottom style="medium">
        <color rgb="FF8C8C8C"/>
      </bottom>
      <diagonal/>
    </border>
    <border>
      <left/>
      <right/>
      <top style="medium">
        <color rgb="FF0027BC"/>
      </top>
      <bottom style="medium">
        <color rgb="FF0027BC"/>
      </bottom>
      <diagonal/>
    </border>
    <border>
      <left/>
      <right style="medium">
        <color rgb="FF0027BC"/>
      </right>
      <top/>
      <bottom/>
      <diagonal/>
    </border>
    <border>
      <left/>
      <right/>
      <top style="thin">
        <color rgb="FF8C8C8C"/>
      </top>
      <bottom style="thin">
        <color rgb="FF8C8C8C"/>
      </bottom>
      <diagonal/>
    </border>
    <border>
      <left/>
      <right style="thin">
        <color rgb="FF8C8C8C"/>
      </right>
      <top/>
      <bottom/>
      <diagonal/>
    </border>
    <border>
      <left/>
      <right/>
      <top/>
      <bottom style="thin">
        <color rgb="FF8C8C8C"/>
      </bottom>
      <diagonal/>
    </border>
    <border>
      <left style="medium">
        <color rgb="FF0027BC"/>
      </left>
      <right/>
      <top style="thin">
        <color rgb="FF8C8C8C"/>
      </top>
      <bottom style="thin">
        <color rgb="FF8C8C8C"/>
      </bottom>
      <diagonal/>
    </border>
    <border>
      <left style="thin">
        <color rgb="FF8C8C8C"/>
      </left>
      <right style="thin">
        <color rgb="FF8C8C8C"/>
      </right>
      <top/>
      <bottom/>
      <diagonal/>
    </border>
    <border>
      <left style="thin">
        <color theme="0" tint="-0.499984740745262"/>
      </left>
      <right style="thin">
        <color rgb="FF8C8C8C"/>
      </right>
      <top style="thin">
        <color rgb="FF8C8C8C"/>
      </top>
      <bottom style="thin">
        <color rgb="FF8C8C8C"/>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8C8C8C"/>
      </left>
      <right style="thin">
        <color rgb="FF8C8C8C"/>
      </right>
      <top/>
      <bottom style="thin">
        <color rgb="FF8C8C8C"/>
      </bottom>
      <diagonal/>
    </border>
    <border>
      <left style="medium">
        <color rgb="FF8C8C8C"/>
      </left>
      <right style="thin">
        <color rgb="FF8C8C8C"/>
      </right>
      <top style="thin">
        <color rgb="FF8C8C8C"/>
      </top>
      <bottom style="thin">
        <color rgb="FF8C8C8C"/>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rgb="FF8C8C8C"/>
      </right>
      <top style="medium">
        <color rgb="FF0027BC"/>
      </top>
      <bottom style="medium">
        <color rgb="FF0027BC"/>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cellStyleXfs>
  <cellXfs count="236">
    <xf numFmtId="0" fontId="0" fillId="0" borderId="0" xfId="0">
      <alignment vertical="center"/>
    </xf>
    <xf numFmtId="0" fontId="0" fillId="2" borderId="0" xfId="0" applyFill="1">
      <alignment vertical="center"/>
    </xf>
    <xf numFmtId="0" fontId="0" fillId="6" borderId="15" xfId="0" applyFill="1" applyBorder="1" applyAlignment="1" applyProtection="1">
      <alignment horizontal="center" vertical="center"/>
      <protection locked="0"/>
    </xf>
    <xf numFmtId="0" fontId="0" fillId="7" borderId="16" xfId="0" applyFill="1" applyBorder="1" applyProtection="1">
      <alignment vertical="center"/>
      <protection locked="0"/>
    </xf>
    <xf numFmtId="0" fontId="0" fillId="7" borderId="17" xfId="0" applyFill="1" applyBorder="1" applyProtection="1">
      <alignment vertical="center"/>
      <protection locked="0"/>
    </xf>
    <xf numFmtId="0" fontId="0" fillId="2" borderId="0" xfId="0" applyFill="1" applyAlignment="1">
      <alignment horizontal="center" vertical="center" wrapText="1"/>
    </xf>
    <xf numFmtId="0" fontId="0" fillId="2" borderId="0" xfId="0" applyFill="1" applyAlignment="1">
      <alignment horizontal="left" vertical="center"/>
    </xf>
    <xf numFmtId="0" fontId="7" fillId="2" borderId="0" xfId="0" applyFont="1" applyFill="1" applyAlignment="1">
      <alignment horizontal="left" vertical="top" wrapText="1"/>
    </xf>
    <xf numFmtId="0" fontId="0" fillId="2" borderId="0" xfId="0" applyFill="1" applyAlignment="1">
      <alignment horizontal="center" vertical="center"/>
    </xf>
    <xf numFmtId="0" fontId="0" fillId="2" borderId="0" xfId="0" applyFill="1" applyAlignment="1">
      <alignment horizontal="left" vertical="top" wrapText="1"/>
    </xf>
    <xf numFmtId="0" fontId="0" fillId="8" borderId="39" xfId="0" applyFill="1" applyBorder="1" applyAlignment="1">
      <alignment horizontal="center" vertical="center"/>
    </xf>
    <xf numFmtId="178" fontId="0" fillId="8" borderId="38" xfId="0" applyNumberFormat="1" applyFill="1" applyBorder="1">
      <alignment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0" fillId="2" borderId="0" xfId="0" applyFill="1" applyAlignment="1">
      <alignment horizontal="left" vertical="center" wrapText="1"/>
    </xf>
    <xf numFmtId="38" fontId="10" fillId="2" borderId="0" xfId="1" applyFont="1" applyFill="1" applyBorder="1">
      <alignment vertical="center"/>
    </xf>
    <xf numFmtId="38" fontId="10" fillId="2" borderId="0" xfId="1" applyFont="1" applyFill="1" applyBorder="1" applyAlignment="1">
      <alignment horizontal="center" vertical="center"/>
    </xf>
    <xf numFmtId="0" fontId="0" fillId="6" borderId="0" xfId="0" applyFill="1">
      <alignment vertical="center"/>
    </xf>
    <xf numFmtId="0" fontId="13" fillId="8" borderId="40" xfId="0" applyFont="1" applyFill="1" applyBorder="1" applyAlignment="1">
      <alignment horizontal="center" vertical="center"/>
    </xf>
    <xf numFmtId="0" fontId="0" fillId="8" borderId="38" xfId="0" applyFill="1" applyBorder="1">
      <alignment vertical="center"/>
    </xf>
    <xf numFmtId="0" fontId="0" fillId="2" borderId="53" xfId="0" applyFill="1" applyBorder="1" applyAlignment="1">
      <alignment horizontal="center" vertical="center" wrapText="1"/>
    </xf>
    <xf numFmtId="0" fontId="0" fillId="2" borderId="21" xfId="0" applyFill="1" applyBorder="1" applyAlignment="1">
      <alignment horizontal="left" vertical="center"/>
    </xf>
    <xf numFmtId="0" fontId="6" fillId="2" borderId="0" xfId="0" applyFont="1" applyFill="1">
      <alignment vertical="center"/>
    </xf>
    <xf numFmtId="0" fontId="15" fillId="0" borderId="0" xfId="3">
      <alignment vertical="center"/>
    </xf>
    <xf numFmtId="0" fontId="0" fillId="2" borderId="33" xfId="0" applyFill="1" applyBorder="1">
      <alignment vertical="center"/>
    </xf>
    <xf numFmtId="0" fontId="18" fillId="0" borderId="0" xfId="0" applyFont="1">
      <alignment vertical="center"/>
    </xf>
    <xf numFmtId="0" fontId="7" fillId="2" borderId="0" xfId="0" applyFont="1" applyFill="1" applyAlignment="1">
      <alignment vertical="top" wrapText="1"/>
    </xf>
    <xf numFmtId="0" fontId="0" fillId="0" borderId="0" xfId="0" applyAlignment="1">
      <alignment horizontal="center" vertical="center"/>
    </xf>
    <xf numFmtId="180" fontId="0" fillId="0" borderId="43" xfId="0" applyNumberFormat="1" applyBorder="1" applyProtection="1">
      <alignment vertical="center"/>
      <protection locked="0"/>
    </xf>
    <xf numFmtId="0" fontId="7" fillId="2" borderId="0" xfId="0" applyFont="1" applyFill="1" applyAlignment="1">
      <alignment vertical="center" wrapText="1"/>
    </xf>
    <xf numFmtId="0" fontId="19" fillId="2" borderId="0" xfId="0" applyFont="1" applyFill="1">
      <alignment vertical="center"/>
    </xf>
    <xf numFmtId="0" fontId="20" fillId="2" borderId="0" xfId="0" applyFont="1" applyFill="1">
      <alignment vertical="center"/>
    </xf>
    <xf numFmtId="0" fontId="20" fillId="2" borderId="0" xfId="0" applyFont="1" applyFill="1" applyAlignment="1">
      <alignment horizontal="center" vertical="center"/>
    </xf>
    <xf numFmtId="0" fontId="6" fillId="10" borderId="51" xfId="0" applyFont="1" applyFill="1" applyBorder="1" applyAlignment="1">
      <alignment horizontal="center" vertical="center"/>
    </xf>
    <xf numFmtId="0" fontId="6" fillId="2" borderId="0" xfId="0" applyFont="1" applyFill="1" applyAlignment="1">
      <alignment horizontal="center" vertical="center"/>
    </xf>
    <xf numFmtId="0" fontId="13" fillId="2" borderId="0" xfId="0" applyFont="1" applyFill="1">
      <alignment vertical="center"/>
    </xf>
    <xf numFmtId="0" fontId="11" fillId="2" borderId="0" xfId="0" applyFont="1" applyFill="1" applyAlignment="1">
      <alignment horizontal="center" vertical="center"/>
    </xf>
    <xf numFmtId="184" fontId="0" fillId="0" borderId="43" xfId="0" applyNumberFormat="1" applyBorder="1" applyProtection="1">
      <alignment vertical="center"/>
      <protection locked="0"/>
    </xf>
    <xf numFmtId="0" fontId="7" fillId="6" borderId="0" xfId="0" applyFont="1" applyFill="1" applyAlignment="1">
      <alignment vertical="top" wrapText="1"/>
    </xf>
    <xf numFmtId="0" fontId="7" fillId="0" borderId="0" xfId="0" applyFont="1" applyAlignment="1">
      <alignment vertical="top" wrapText="1"/>
    </xf>
    <xf numFmtId="0" fontId="7" fillId="8" borderId="27" xfId="0" applyFont="1" applyFill="1" applyBorder="1" applyAlignment="1">
      <alignment vertical="top" wrapText="1"/>
    </xf>
    <xf numFmtId="176" fontId="10" fillId="6" borderId="43" xfId="1" applyNumberFormat="1" applyFont="1" applyFill="1" applyBorder="1" applyAlignment="1" applyProtection="1">
      <alignment vertical="center"/>
      <protection locked="0"/>
    </xf>
    <xf numFmtId="177" fontId="0" fillId="8" borderId="38" xfId="0" applyNumberFormat="1" applyFill="1" applyBorder="1">
      <alignment vertical="center"/>
    </xf>
    <xf numFmtId="177" fontId="0" fillId="0" borderId="43" xfId="0" applyNumberFormat="1" applyBorder="1" applyProtection="1">
      <alignment vertical="center"/>
      <protection locked="0"/>
    </xf>
    <xf numFmtId="184" fontId="0" fillId="8" borderId="56" xfId="0" applyNumberFormat="1" applyFill="1" applyBorder="1">
      <alignment vertical="center"/>
    </xf>
    <xf numFmtId="184" fontId="10" fillId="8" borderId="38" xfId="2" applyNumberFormat="1" applyFont="1" applyFill="1" applyBorder="1" applyAlignment="1">
      <alignment vertical="center"/>
    </xf>
    <xf numFmtId="184" fontId="0" fillId="6" borderId="0" xfId="0" applyNumberFormat="1" applyFill="1">
      <alignment vertical="center"/>
    </xf>
    <xf numFmtId="0" fontId="7" fillId="2" borderId="0" xfId="0" applyFont="1" applyFill="1" applyAlignment="1">
      <alignment horizontal="left" vertical="center" wrapText="1"/>
    </xf>
    <xf numFmtId="0" fontId="0" fillId="2" borderId="0" xfId="0" applyFill="1" applyAlignment="1">
      <alignment vertical="center" wrapText="1"/>
    </xf>
    <xf numFmtId="186" fontId="10" fillId="8" borderId="38" xfId="1" applyNumberFormat="1" applyFont="1" applyFill="1" applyBorder="1" applyAlignment="1">
      <alignment vertical="center"/>
    </xf>
    <xf numFmtId="38" fontId="10" fillId="8" borderId="38" xfId="1" applyFont="1" applyFill="1" applyBorder="1">
      <alignment vertical="center"/>
    </xf>
    <xf numFmtId="0" fontId="0" fillId="8" borderId="38" xfId="0" applyFill="1" applyBorder="1" applyProtection="1">
      <alignment vertical="center"/>
      <protection locked="0"/>
    </xf>
    <xf numFmtId="38" fontId="10" fillId="8" borderId="38" xfId="1" applyFont="1" applyFill="1" applyBorder="1" applyAlignment="1">
      <alignment vertical="center"/>
    </xf>
    <xf numFmtId="38" fontId="10" fillId="2" borderId="42" xfId="1" applyFont="1" applyFill="1" applyBorder="1" applyAlignment="1">
      <alignment vertical="center"/>
    </xf>
    <xf numFmtId="38" fontId="10" fillId="0" borderId="0" xfId="1" applyFont="1">
      <alignment vertical="center"/>
    </xf>
    <xf numFmtId="0" fontId="0" fillId="6" borderId="0" xfId="0" applyFill="1" applyAlignment="1">
      <alignment horizontal="center" vertical="center"/>
    </xf>
    <xf numFmtId="0" fontId="18" fillId="6" borderId="0" xfId="0" applyFont="1" applyFill="1" applyAlignment="1">
      <alignment horizontal="left" vertical="center" wrapText="1"/>
    </xf>
    <xf numFmtId="183" fontId="0" fillId="0" borderId="40" xfId="0" applyNumberFormat="1" applyBorder="1">
      <alignment vertical="center"/>
    </xf>
    <xf numFmtId="0" fontId="13" fillId="8" borderId="63" xfId="0" applyFont="1" applyFill="1" applyBorder="1" applyAlignment="1">
      <alignment horizontal="center" vertical="center"/>
    </xf>
    <xf numFmtId="0" fontId="0" fillId="0" borderId="55" xfId="0" applyBorder="1">
      <alignment vertical="center"/>
    </xf>
    <xf numFmtId="187" fontId="0" fillId="0" borderId="0" xfId="0" applyNumberFormat="1">
      <alignment vertical="center"/>
    </xf>
    <xf numFmtId="179" fontId="10" fillId="0" borderId="43" xfId="1" applyNumberFormat="1" applyFont="1" applyBorder="1" applyAlignment="1" applyProtection="1">
      <alignment vertical="center"/>
      <protection locked="0"/>
    </xf>
    <xf numFmtId="38" fontId="10" fillId="8" borderId="39" xfId="1" applyFont="1" applyFill="1" applyBorder="1" applyAlignment="1">
      <alignment horizontal="center" vertical="center"/>
    </xf>
    <xf numFmtId="188" fontId="0" fillId="0" borderId="43" xfId="0" applyNumberFormat="1" applyBorder="1" applyProtection="1">
      <alignment vertical="center"/>
      <protection locked="0"/>
    </xf>
    <xf numFmtId="185" fontId="0" fillId="0" borderId="0" xfId="0" applyNumberFormat="1">
      <alignment vertical="center"/>
    </xf>
    <xf numFmtId="0" fontId="7" fillId="2" borderId="27" xfId="0" applyFont="1" applyFill="1" applyBorder="1" applyAlignment="1">
      <alignment horizontal="left" vertical="top" wrapText="1"/>
    </xf>
    <xf numFmtId="0" fontId="7" fillId="2" borderId="28" xfId="0" applyFont="1" applyFill="1" applyBorder="1" applyAlignment="1">
      <alignment horizontal="left" vertical="top" wrapText="1"/>
    </xf>
    <xf numFmtId="189" fontId="10" fillId="0" borderId="43" xfId="1" applyNumberFormat="1" applyFont="1" applyFill="1" applyBorder="1" applyAlignment="1" applyProtection="1">
      <alignment vertical="center"/>
      <protection locked="0"/>
    </xf>
    <xf numFmtId="179" fontId="10" fillId="0" borderId="43" xfId="1" applyNumberFormat="1" applyFont="1" applyFill="1" applyBorder="1" applyAlignment="1" applyProtection="1">
      <alignment vertical="center"/>
      <protection locked="0"/>
    </xf>
    <xf numFmtId="189" fontId="10" fillId="8" borderId="38" xfId="1" applyNumberFormat="1" applyFont="1" applyFill="1" applyBorder="1" applyAlignment="1">
      <alignment vertical="center"/>
    </xf>
    <xf numFmtId="189" fontId="10" fillId="8" borderId="38" xfId="1" applyNumberFormat="1" applyFont="1" applyFill="1" applyBorder="1">
      <alignment vertical="center"/>
    </xf>
    <xf numFmtId="190" fontId="0" fillId="2" borderId="0" xfId="0" applyNumberFormat="1" applyFill="1">
      <alignment vertical="center"/>
    </xf>
    <xf numFmtId="38" fontId="10" fillId="2" borderId="0" xfId="1" applyFont="1" applyFill="1">
      <alignment vertical="center"/>
    </xf>
    <xf numFmtId="0" fontId="0" fillId="2" borderId="64" xfId="0" applyFill="1" applyBorder="1">
      <alignment vertical="center"/>
    </xf>
    <xf numFmtId="187" fontId="0" fillId="8" borderId="38" xfId="0" applyNumberFormat="1" applyFill="1" applyBorder="1" applyProtection="1">
      <alignment vertical="center"/>
      <protection locked="0"/>
    </xf>
    <xf numFmtId="189" fontId="10" fillId="8" borderId="65" xfId="1" applyNumberFormat="1" applyFont="1" applyFill="1" applyBorder="1" applyAlignment="1">
      <alignment vertical="center"/>
    </xf>
    <xf numFmtId="187" fontId="0" fillId="8" borderId="38" xfId="0" applyNumberFormat="1" applyFill="1" applyBorder="1">
      <alignment vertical="center"/>
    </xf>
    <xf numFmtId="183" fontId="0" fillId="8" borderId="40" xfId="0" applyNumberFormat="1" applyFill="1" applyBorder="1">
      <alignment vertical="center"/>
    </xf>
    <xf numFmtId="0" fontId="6" fillId="6" borderId="0" xfId="0" applyFont="1" applyFill="1" applyAlignment="1">
      <alignment horizontal="center" vertical="center"/>
    </xf>
    <xf numFmtId="0" fontId="0" fillId="6" borderId="0" xfId="0" applyFill="1" applyAlignment="1">
      <alignment horizontal="left" vertical="center"/>
    </xf>
    <xf numFmtId="0" fontId="7" fillId="6" borderId="0" xfId="0" applyFont="1" applyFill="1" applyAlignment="1">
      <alignment vertical="top"/>
    </xf>
    <xf numFmtId="0" fontId="0" fillId="6" borderId="0" xfId="0" applyFill="1" applyAlignment="1">
      <alignment vertical="top"/>
    </xf>
    <xf numFmtId="0" fontId="21" fillId="6" borderId="0" xfId="0" applyFont="1" applyFill="1" applyAlignment="1">
      <alignment horizontal="right" vertical="center"/>
    </xf>
    <xf numFmtId="0" fontId="0" fillId="6" borderId="0" xfId="0" applyFill="1" applyAlignment="1">
      <alignment horizontal="right" vertical="center"/>
    </xf>
    <xf numFmtId="0" fontId="0" fillId="6" borderId="0" xfId="0" applyFill="1" applyAlignment="1">
      <alignment horizontal="center" vertical="center" wrapText="1"/>
    </xf>
    <xf numFmtId="9" fontId="13" fillId="3" borderId="40" xfId="2" applyFont="1" applyFill="1" applyBorder="1">
      <alignment vertical="center"/>
    </xf>
    <xf numFmtId="0" fontId="23" fillId="6" borderId="0" xfId="0" applyFont="1" applyFill="1" applyAlignment="1">
      <alignment horizontal="center" vertical="center"/>
    </xf>
    <xf numFmtId="0" fontId="22" fillId="6"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0" fillId="6" borderId="0" xfId="0" applyFill="1" applyAlignment="1">
      <alignment horizontal="left" vertical="center"/>
    </xf>
    <xf numFmtId="176" fontId="0" fillId="6" borderId="0" xfId="0" applyNumberFormat="1" applyFill="1" applyAlignment="1">
      <alignment horizontal="center" vertical="center"/>
    </xf>
    <xf numFmtId="0" fontId="16" fillId="9" borderId="0" xfId="0" applyFont="1" applyFill="1" applyAlignment="1">
      <alignment horizontal="center" vertical="center"/>
    </xf>
    <xf numFmtId="0" fontId="4" fillId="2" borderId="1" xfId="0" applyFont="1" applyFill="1" applyBorder="1" applyAlignment="1">
      <alignment horizontal="center" vertical="center"/>
    </xf>
    <xf numFmtId="0" fontId="6" fillId="5" borderId="0" xfId="0" applyFont="1" applyFill="1" applyAlignment="1">
      <alignment horizontal="center" vertical="center"/>
    </xf>
    <xf numFmtId="0" fontId="21" fillId="11" borderId="66" xfId="0" applyFont="1" applyFill="1" applyBorder="1" applyAlignment="1">
      <alignment horizontal="left" vertical="center" wrapText="1"/>
    </xf>
    <xf numFmtId="0" fontId="21" fillId="11" borderId="67" xfId="0" applyFont="1" applyFill="1" applyBorder="1" applyAlignment="1">
      <alignment horizontal="left" vertical="center" wrapText="1"/>
    </xf>
    <xf numFmtId="0" fontId="21" fillId="11" borderId="68" xfId="0" applyFont="1" applyFill="1" applyBorder="1" applyAlignment="1">
      <alignment horizontal="left" vertical="center" wrapText="1"/>
    </xf>
    <xf numFmtId="0" fontId="6" fillId="10" borderId="0" xfId="0" applyFont="1" applyFill="1" applyAlignment="1">
      <alignment horizontal="center" vertical="center" wrapText="1"/>
    </xf>
    <xf numFmtId="0" fontId="6" fillId="10" borderId="24" xfId="0" applyFont="1" applyFill="1" applyBorder="1" applyAlignment="1">
      <alignment horizontal="center" vertical="center"/>
    </xf>
    <xf numFmtId="0" fontId="6" fillId="10" borderId="51"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9" xfId="0" applyFont="1" applyFill="1" applyBorder="1" applyAlignment="1">
      <alignment horizontal="center" vertical="center"/>
    </xf>
    <xf numFmtId="0" fontId="0" fillId="8" borderId="38" xfId="0" applyFill="1" applyBorder="1" applyAlignment="1">
      <alignment horizontal="center" vertical="center"/>
    </xf>
    <xf numFmtId="0" fontId="6" fillId="10" borderId="40" xfId="0" applyFont="1" applyFill="1" applyBorder="1" applyAlignment="1">
      <alignment horizontal="center" vertical="center"/>
    </xf>
    <xf numFmtId="0" fontId="0" fillId="8" borderId="24" xfId="0" applyFill="1" applyBorder="1" applyAlignment="1">
      <alignment horizontal="center" vertical="center"/>
    </xf>
    <xf numFmtId="0" fontId="0" fillId="8" borderId="40" xfId="0" applyFill="1" applyBorder="1" applyAlignment="1">
      <alignment horizontal="center" vertical="center"/>
    </xf>
    <xf numFmtId="0" fontId="0" fillId="8" borderId="24" xfId="0" applyFill="1" applyBorder="1" applyAlignment="1">
      <alignment horizontal="left" vertical="center" wrapText="1"/>
    </xf>
    <xf numFmtId="0" fontId="0" fillId="8" borderId="51" xfId="0" applyFill="1" applyBorder="1" applyAlignment="1">
      <alignment horizontal="left" vertical="center" wrapText="1"/>
    </xf>
    <xf numFmtId="0" fontId="0" fillId="8" borderId="40" xfId="0" applyFill="1" applyBorder="1" applyAlignment="1">
      <alignment horizontal="left" vertical="center" wrapText="1"/>
    </xf>
    <xf numFmtId="0" fontId="11" fillId="4" borderId="24" xfId="0" applyFont="1" applyFill="1" applyBorder="1" applyAlignment="1">
      <alignment horizontal="center" vertical="center"/>
    </xf>
    <xf numFmtId="0" fontId="11" fillId="4" borderId="40" xfId="0" applyFont="1" applyFill="1" applyBorder="1" applyAlignment="1">
      <alignment horizontal="center" vertical="center"/>
    </xf>
    <xf numFmtId="176" fontId="12" fillId="0" borderId="24" xfId="0" applyNumberFormat="1" applyFont="1" applyBorder="1" applyAlignment="1">
      <alignment horizontal="center" vertical="center"/>
    </xf>
    <xf numFmtId="176" fontId="12" fillId="0" borderId="51" xfId="0" applyNumberFormat="1" applyFont="1" applyBorder="1" applyAlignment="1">
      <alignment horizontal="center" vertical="center"/>
    </xf>
    <xf numFmtId="0" fontId="14" fillId="2" borderId="42" xfId="0" applyFont="1" applyFill="1" applyBorder="1" applyAlignment="1">
      <alignment horizontal="center" vertical="center"/>
    </xf>
    <xf numFmtId="0" fontId="14" fillId="2" borderId="52" xfId="0" applyFont="1" applyFill="1" applyBorder="1" applyAlignment="1">
      <alignment horizontal="center" vertical="center"/>
    </xf>
    <xf numFmtId="181" fontId="12" fillId="0" borderId="24" xfId="0" applyNumberFormat="1" applyFont="1" applyBorder="1" applyAlignment="1">
      <alignment horizontal="center" vertical="center"/>
    </xf>
    <xf numFmtId="181" fontId="12" fillId="0" borderId="51" xfId="0" applyNumberFormat="1" applyFont="1" applyBorder="1" applyAlignment="1">
      <alignment horizontal="center" vertical="center"/>
    </xf>
    <xf numFmtId="0" fontId="6" fillId="10" borderId="38" xfId="0" applyFont="1" applyFill="1" applyBorder="1" applyAlignment="1">
      <alignment horizontal="left" vertical="center" wrapText="1"/>
    </xf>
    <xf numFmtId="0" fontId="11" fillId="10" borderId="24" xfId="0" applyFont="1" applyFill="1" applyBorder="1" applyAlignment="1">
      <alignment horizontal="center" vertical="center"/>
    </xf>
    <xf numFmtId="0" fontId="11" fillId="10" borderId="40" xfId="0" applyFont="1" applyFill="1" applyBorder="1" applyAlignment="1">
      <alignment horizontal="center" vertical="center"/>
    </xf>
    <xf numFmtId="0" fontId="11" fillId="10" borderId="51" xfId="0" applyFont="1" applyFill="1" applyBorder="1" applyAlignment="1">
      <alignment horizontal="center" vertical="center"/>
    </xf>
    <xf numFmtId="181" fontId="12" fillId="0" borderId="61" xfId="0" applyNumberFormat="1" applyFont="1" applyBorder="1" applyAlignment="1">
      <alignment horizontal="center" vertical="center"/>
    </xf>
    <xf numFmtId="181" fontId="12" fillId="0" borderId="62" xfId="0" applyNumberFormat="1" applyFont="1" applyBorder="1" applyAlignment="1">
      <alignment horizontal="center" vertical="center"/>
    </xf>
    <xf numFmtId="0" fontId="0" fillId="8" borderId="51" xfId="0" applyFill="1" applyBorder="1" applyAlignment="1">
      <alignment horizontal="center" vertical="center"/>
    </xf>
    <xf numFmtId="0" fontId="6" fillId="10" borderId="42" xfId="0" applyFont="1" applyFill="1" applyBorder="1" applyAlignment="1">
      <alignment horizontal="center" vertical="center" wrapText="1"/>
    </xf>
    <xf numFmtId="0" fontId="6" fillId="10" borderId="57" xfId="0" applyFont="1" applyFill="1" applyBorder="1" applyAlignment="1">
      <alignment horizontal="center" vertical="center" wrapText="1"/>
    </xf>
    <xf numFmtId="0" fontId="0" fillId="8" borderId="58" xfId="0" applyFill="1" applyBorder="1" applyAlignment="1" applyProtection="1">
      <alignment horizontal="left" vertical="center" wrapText="1"/>
      <protection locked="0"/>
    </xf>
    <xf numFmtId="0" fontId="0" fillId="8" borderId="59" xfId="0" applyFill="1" applyBorder="1" applyAlignment="1" applyProtection="1">
      <alignment horizontal="left" vertical="center" wrapText="1"/>
      <protection locked="0"/>
    </xf>
    <xf numFmtId="0" fontId="0" fillId="8" borderId="60" xfId="0" applyFill="1" applyBorder="1" applyAlignment="1" applyProtection="1">
      <alignment horizontal="left" vertical="center" wrapText="1"/>
      <protection locked="0"/>
    </xf>
    <xf numFmtId="0" fontId="7" fillId="8" borderId="26" xfId="0" applyFont="1" applyFill="1" applyBorder="1" applyAlignment="1">
      <alignment horizontal="left" vertical="center" wrapText="1"/>
    </xf>
    <xf numFmtId="0" fontId="7" fillId="8" borderId="27" xfId="0" applyFont="1" applyFill="1" applyBorder="1" applyAlignment="1">
      <alignment horizontal="left" vertical="center" wrapText="1"/>
    </xf>
    <xf numFmtId="0" fontId="7" fillId="8" borderId="28" xfId="0" applyFont="1" applyFill="1" applyBorder="1" applyAlignment="1">
      <alignment horizontal="left" vertical="center" wrapText="1"/>
    </xf>
    <xf numFmtId="0" fontId="6" fillId="10" borderId="38" xfId="0" applyFont="1" applyFill="1" applyBorder="1" applyAlignment="1">
      <alignment horizontal="center" vertical="center"/>
    </xf>
    <xf numFmtId="176" fontId="0" fillId="0" borderId="10"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6" fillId="10" borderId="25" xfId="0" applyFont="1" applyFill="1" applyBorder="1" applyAlignment="1">
      <alignment horizontal="center" vertical="center"/>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7" fillId="8" borderId="26" xfId="0" applyFont="1" applyFill="1" applyBorder="1" applyAlignment="1">
      <alignment horizontal="left" vertical="top" wrapText="1"/>
    </xf>
    <xf numFmtId="0" fontId="7" fillId="8" borderId="27" xfId="0" applyFont="1" applyFill="1" applyBorder="1" applyAlignment="1">
      <alignment horizontal="left" vertical="top" wrapText="1"/>
    </xf>
    <xf numFmtId="0" fontId="7" fillId="8" borderId="28" xfId="0" applyFont="1" applyFill="1" applyBorder="1" applyAlignment="1">
      <alignment horizontal="left" vertical="top" wrapText="1"/>
    </xf>
    <xf numFmtId="0" fontId="6" fillId="4" borderId="0" xfId="0" applyFont="1" applyFill="1" applyAlignment="1">
      <alignment horizontal="center" vertical="center" wrapText="1"/>
    </xf>
    <xf numFmtId="185" fontId="0" fillId="8" borderId="41" xfId="0" applyNumberFormat="1" applyFill="1" applyBorder="1" applyAlignment="1">
      <alignment horizontal="center" vertical="center" wrapText="1"/>
    </xf>
    <xf numFmtId="185" fontId="0" fillId="8" borderId="55" xfId="0" applyNumberFormat="1" applyFill="1" applyBorder="1" applyAlignment="1">
      <alignment horizontal="center" vertical="center" wrapText="1"/>
    </xf>
    <xf numFmtId="185" fontId="0" fillId="8" borderId="46" xfId="0" applyNumberFormat="1" applyFill="1" applyBorder="1" applyAlignment="1">
      <alignment horizontal="center" vertical="center" wrapText="1"/>
    </xf>
    <xf numFmtId="0" fontId="0" fillId="8" borderId="41" xfId="0" applyFill="1" applyBorder="1" applyAlignment="1">
      <alignment horizontal="center" vertical="center" wrapText="1"/>
    </xf>
    <xf numFmtId="0" fontId="0" fillId="8" borderId="55" xfId="0" applyFill="1" applyBorder="1" applyAlignment="1">
      <alignment horizontal="center" vertical="center" wrapText="1"/>
    </xf>
    <xf numFmtId="0" fontId="0" fillId="8" borderId="46" xfId="0" applyFill="1" applyBorder="1" applyAlignment="1">
      <alignment horizontal="center" vertical="center" wrapText="1"/>
    </xf>
    <xf numFmtId="0" fontId="6" fillId="10" borderId="42" xfId="0" applyFont="1" applyFill="1" applyBorder="1" applyAlignment="1">
      <alignment horizontal="center" vertical="center"/>
    </xf>
    <xf numFmtId="0" fontId="6" fillId="10" borderId="0" xfId="0" applyFont="1" applyFill="1" applyAlignment="1">
      <alignment horizontal="center" vertical="center"/>
    </xf>
    <xf numFmtId="0" fontId="7" fillId="8" borderId="29" xfId="0" applyFont="1" applyFill="1" applyBorder="1" applyAlignment="1">
      <alignment horizontal="left" vertical="top" wrapText="1"/>
    </xf>
    <xf numFmtId="0" fontId="7" fillId="8" borderId="30" xfId="0" applyFont="1" applyFill="1" applyBorder="1" applyAlignment="1">
      <alignment horizontal="left" vertical="top" wrapText="1"/>
    </xf>
    <xf numFmtId="0" fontId="7" fillId="8" borderId="31" xfId="0" applyFont="1" applyFill="1" applyBorder="1" applyAlignment="1">
      <alignment horizontal="left" vertical="top" wrapText="1"/>
    </xf>
    <xf numFmtId="0" fontId="7" fillId="8" borderId="34" xfId="0" applyFont="1" applyFill="1" applyBorder="1" applyAlignment="1">
      <alignment horizontal="left" vertical="top" wrapText="1"/>
    </xf>
    <xf numFmtId="0" fontId="7" fillId="8" borderId="35" xfId="0" applyFont="1" applyFill="1" applyBorder="1" applyAlignment="1">
      <alignment horizontal="left" vertical="top" wrapText="1"/>
    </xf>
    <xf numFmtId="0" fontId="7" fillId="8" borderId="36" xfId="0" applyFont="1" applyFill="1" applyBorder="1" applyAlignment="1">
      <alignment horizontal="left" vertical="top" wrapText="1"/>
    </xf>
    <xf numFmtId="183" fontId="0" fillId="0" borderId="10" xfId="0" applyNumberFormat="1" applyBorder="1" applyAlignment="1" applyProtection="1">
      <alignment horizontal="center" vertical="center"/>
      <protection locked="0"/>
    </xf>
    <xf numFmtId="183" fontId="0" fillId="0" borderId="12" xfId="0" applyNumberFormat="1" applyBorder="1" applyAlignment="1" applyProtection="1">
      <alignment horizontal="center" vertical="center"/>
      <protection locked="0"/>
    </xf>
    <xf numFmtId="0" fontId="6" fillId="10" borderId="23" xfId="0" applyFont="1" applyFill="1" applyBorder="1" applyAlignment="1">
      <alignment horizontal="center" vertical="center" wrapText="1"/>
    </xf>
    <xf numFmtId="0" fontId="0" fillId="8" borderId="54" xfId="0" applyFill="1" applyBorder="1" applyAlignment="1">
      <alignment horizontal="center" vertical="center"/>
    </xf>
    <xf numFmtId="0" fontId="7" fillId="8" borderId="29"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7" fillId="8" borderId="31" xfId="0" applyFont="1" applyFill="1" applyBorder="1" applyAlignment="1">
      <alignment horizontal="left" vertical="center" wrapText="1"/>
    </xf>
    <xf numFmtId="0" fontId="7" fillId="8" borderId="32"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33" xfId="0" applyFont="1" applyFill="1" applyBorder="1" applyAlignment="1">
      <alignment horizontal="left" vertical="center" wrapText="1"/>
    </xf>
    <xf numFmtId="0" fontId="7" fillId="8" borderId="34" xfId="0" applyFont="1" applyFill="1" applyBorder="1" applyAlignment="1">
      <alignment horizontal="left" vertical="center" wrapText="1"/>
    </xf>
    <xf numFmtId="0" fontId="7" fillId="8" borderId="35" xfId="0" applyFont="1" applyFill="1" applyBorder="1" applyAlignment="1">
      <alignment horizontal="left" vertical="center" wrapText="1"/>
    </xf>
    <xf numFmtId="0" fontId="7" fillId="8" borderId="36" xfId="0" applyFont="1" applyFill="1" applyBorder="1" applyAlignment="1">
      <alignment horizontal="left" vertical="center" wrapText="1"/>
    </xf>
    <xf numFmtId="182" fontId="0" fillId="0" borderId="10" xfId="0" applyNumberFormat="1" applyBorder="1" applyAlignment="1" applyProtection="1">
      <alignment horizontal="center" vertical="center"/>
      <protection locked="0"/>
    </xf>
    <xf numFmtId="182" fontId="0" fillId="0" borderId="12" xfId="0" applyNumberFormat="1" applyBorder="1" applyAlignment="1" applyProtection="1">
      <alignment horizontal="center" vertical="center"/>
      <protection locked="0"/>
    </xf>
    <xf numFmtId="0" fontId="7" fillId="8" borderId="27" xfId="0" applyFont="1" applyFill="1" applyBorder="1" applyAlignment="1">
      <alignment horizontal="left" vertical="center"/>
    </xf>
    <xf numFmtId="0" fontId="7" fillId="8" borderId="28" xfId="0" applyFont="1" applyFill="1" applyBorder="1" applyAlignment="1">
      <alignment horizontal="left" vertical="center"/>
    </xf>
    <xf numFmtId="0" fontId="6" fillId="10" borderId="50" xfId="0" applyFont="1" applyFill="1" applyBorder="1" applyAlignment="1">
      <alignment horizontal="center" vertical="center" wrapText="1"/>
    </xf>
    <xf numFmtId="0" fontId="0" fillId="6" borderId="44" xfId="0" applyFill="1" applyBorder="1" applyAlignment="1" applyProtection="1">
      <alignment horizontal="center" vertical="center"/>
      <protection locked="0"/>
    </xf>
    <xf numFmtId="0" fontId="0" fillId="6" borderId="45" xfId="0"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48" xfId="0" applyFont="1" applyFill="1" applyBorder="1" applyAlignment="1">
      <alignment horizontal="center" vertical="center" wrapText="1"/>
    </xf>
    <xf numFmtId="0" fontId="0" fillId="0" borderId="44"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28" xfId="0" applyFont="1" applyFill="1" applyBorder="1" applyAlignment="1">
      <alignment horizontal="left" vertical="top" wrapText="1"/>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7" fillId="8" borderId="32" xfId="0" applyFont="1" applyFill="1" applyBorder="1" applyAlignment="1">
      <alignment horizontal="left" vertical="top" wrapText="1"/>
    </xf>
    <xf numFmtId="0" fontId="7" fillId="8" borderId="0" xfId="0" applyFont="1" applyFill="1" applyAlignment="1">
      <alignment horizontal="left" vertical="top" wrapText="1"/>
    </xf>
    <xf numFmtId="0" fontId="7" fillId="8" borderId="33" xfId="0" applyFont="1" applyFill="1" applyBorder="1" applyAlignment="1">
      <alignment horizontal="left" vertical="top" wrapText="1"/>
    </xf>
    <xf numFmtId="0" fontId="0" fillId="0" borderId="44"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6" borderId="16" xfId="0" applyFill="1" applyBorder="1" applyAlignment="1" applyProtection="1">
      <alignment horizontal="left" vertical="center"/>
      <protection locked="0"/>
    </xf>
    <xf numFmtId="0" fontId="0" fillId="6" borderId="20"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0" fillId="6" borderId="22" xfId="0" applyFill="1" applyBorder="1" applyAlignment="1" applyProtection="1">
      <alignment horizontal="left" vertical="center"/>
      <protection locked="0"/>
    </xf>
    <xf numFmtId="0" fontId="17" fillId="6" borderId="0" xfId="0" applyFont="1" applyFill="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49"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6" fillId="10" borderId="53" xfId="0" applyFont="1" applyFill="1" applyBorder="1" applyAlignment="1">
      <alignment horizontal="center" vertical="center" wrapText="1"/>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7" fillId="8" borderId="27" xfId="0" applyFont="1" applyFill="1" applyBorder="1" applyAlignment="1">
      <alignment horizontal="left" vertical="top"/>
    </xf>
    <xf numFmtId="0" fontId="7" fillId="8" borderId="28" xfId="0" applyFont="1" applyFill="1" applyBorder="1" applyAlignment="1">
      <alignment horizontal="left" vertical="top"/>
    </xf>
    <xf numFmtId="0" fontId="0" fillId="2" borderId="44"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7" fillId="8" borderId="37" xfId="0" applyFont="1" applyFill="1" applyBorder="1" applyAlignment="1">
      <alignment horizontal="left" vertical="top" wrapText="1"/>
    </xf>
    <xf numFmtId="185" fontId="0" fillId="0" borderId="10" xfId="0" applyNumberFormat="1" applyBorder="1" applyAlignment="1" applyProtection="1">
      <alignment horizontal="center" vertical="center"/>
      <protection locked="0"/>
    </xf>
    <xf numFmtId="185" fontId="0" fillId="0" borderId="12" xfId="0" applyNumberFormat="1" applyBorder="1" applyAlignment="1" applyProtection="1">
      <alignment horizontal="center" vertical="center"/>
      <protection locked="0"/>
    </xf>
    <xf numFmtId="38" fontId="6" fillId="10" borderId="24" xfId="1" applyFont="1" applyFill="1" applyBorder="1" applyAlignment="1">
      <alignment horizontal="center" vertical="center" wrapText="1"/>
    </xf>
    <xf numFmtId="38" fontId="6" fillId="10" borderId="25" xfId="1" applyFont="1" applyFill="1" applyBorder="1" applyAlignment="1">
      <alignment horizontal="center" vertical="center" wrapText="1"/>
    </xf>
  </cellXfs>
  <cellStyles count="5">
    <cellStyle name="パーセント" xfId="2" builtinId="5"/>
    <cellStyle name="ハイパーリンク" xfId="3" builtinId="8"/>
    <cellStyle name="桁区切り" xfId="1" builtinId="6"/>
    <cellStyle name="標準" xfId="0" builtinId="0"/>
    <cellStyle name="標準 2" xfId="4" xr:uid="{A48AFFF0-3521-4D8F-AEF6-A64A10EB060A}"/>
  </cellStyles>
  <dxfs count="5">
    <dxf>
      <fill>
        <patternFill patternType="darkGrid"/>
      </fill>
    </dxf>
    <dxf>
      <fill>
        <patternFill patternType="darkGrid"/>
      </fill>
    </dxf>
    <dxf>
      <fill>
        <patternFill patternType="darkGrid"/>
      </fill>
    </dxf>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35336;&#31639;B!A1"/><Relationship Id="rId1" Type="http://schemas.openxmlformats.org/officeDocument/2006/relationships/hyperlink" Target="#&#35336;&#31639;A!A1"/></Relationships>
</file>

<file path=xl/drawings/drawing1.xml><?xml version="1.0" encoding="utf-8"?>
<xdr:wsDr xmlns:xdr="http://schemas.openxmlformats.org/drawingml/2006/spreadsheetDrawing" xmlns:a="http://schemas.openxmlformats.org/drawingml/2006/main">
  <xdr:twoCellAnchor>
    <xdr:from>
      <xdr:col>1</xdr:col>
      <xdr:colOff>146050</xdr:colOff>
      <xdr:row>9</xdr:row>
      <xdr:rowOff>149225</xdr:rowOff>
    </xdr:from>
    <xdr:to>
      <xdr:col>3</xdr:col>
      <xdr:colOff>492</xdr:colOff>
      <xdr:row>13</xdr:row>
      <xdr:rowOff>491</xdr:rowOff>
    </xdr:to>
    <xdr:sp macro="" textlink="">
      <xdr:nvSpPr>
        <xdr:cNvPr id="9" name="フローチャート: 判断 8">
          <a:extLst>
            <a:ext uri="{FF2B5EF4-FFF2-40B4-BE49-F238E27FC236}">
              <a16:creationId xmlns:a16="http://schemas.microsoft.com/office/drawing/2014/main" id="{1BD26628-8F99-4ADE-9A11-860737DF9470}"/>
            </a:ext>
          </a:extLst>
        </xdr:cNvPr>
        <xdr:cNvSpPr>
          <a:spLocks/>
        </xdr:cNvSpPr>
      </xdr:nvSpPr>
      <xdr:spPr>
        <a:xfrm>
          <a:off x="307975" y="3359150"/>
          <a:ext cx="1206992" cy="1070466"/>
        </a:xfrm>
        <a:prstGeom prst="flowChartDecision">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シミュレー</a:t>
          </a:r>
          <a:endParaRPr lang="en-US" altLang="ja-JP" sz="1200">
            <a:solidFill>
              <a:schemeClr val="tx1"/>
            </a:solidFill>
          </a:endParaRPr>
        </a:p>
        <a:p>
          <a:pPr algn="ctr"/>
          <a:r>
            <a:rPr lang="ja-JP" altLang="en-US" sz="1200">
              <a:solidFill>
                <a:schemeClr val="tx1"/>
              </a:solidFill>
            </a:rPr>
            <a:t>ション</a:t>
          </a:r>
          <a:r>
            <a:rPr lang="en-US" altLang="ja-JP" sz="1200" baseline="30000">
              <a:solidFill>
                <a:schemeClr val="tx1"/>
              </a:solidFill>
            </a:rPr>
            <a:t>※</a:t>
          </a:r>
          <a:endParaRPr lang="ja-JP" altLang="en-US" sz="1200" baseline="30000">
            <a:solidFill>
              <a:schemeClr val="tx1"/>
            </a:solidFill>
          </a:endParaRPr>
        </a:p>
      </xdr:txBody>
    </xdr:sp>
    <xdr:clientData/>
  </xdr:twoCellAnchor>
  <xdr:twoCellAnchor>
    <xdr:from>
      <xdr:col>2</xdr:col>
      <xdr:colOff>73271</xdr:colOff>
      <xdr:row>13</xdr:row>
      <xdr:rowOff>490</xdr:rowOff>
    </xdr:from>
    <xdr:to>
      <xdr:col>10</xdr:col>
      <xdr:colOff>28576</xdr:colOff>
      <xdr:row>15</xdr:row>
      <xdr:rowOff>113811</xdr:rowOff>
    </xdr:to>
    <xdr:cxnSp macro="">
      <xdr:nvCxnSpPr>
        <xdr:cNvPr id="10" name="カギ線コネクタ 49">
          <a:extLst>
            <a:ext uri="{FF2B5EF4-FFF2-40B4-BE49-F238E27FC236}">
              <a16:creationId xmlns:a16="http://schemas.microsoft.com/office/drawing/2014/main" id="{18830E66-9C0B-4293-97A7-94FF05D98762}"/>
            </a:ext>
          </a:extLst>
        </xdr:cNvPr>
        <xdr:cNvCxnSpPr>
          <a:stCxn id="9" idx="2"/>
          <a:endCxn id="15" idx="1"/>
        </xdr:cNvCxnSpPr>
      </xdr:nvCxnSpPr>
      <xdr:spPr>
        <a:xfrm rot="16200000" flipH="1">
          <a:off x="3870938" y="2898898"/>
          <a:ext cx="589571" cy="544170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492</xdr:colOff>
      <xdr:row>11</xdr:row>
      <xdr:rowOff>70100</xdr:rowOff>
    </xdr:from>
    <xdr:to>
      <xdr:col>10</xdr:col>
      <xdr:colOff>47626</xdr:colOff>
      <xdr:row>11</xdr:row>
      <xdr:rowOff>74858</xdr:rowOff>
    </xdr:to>
    <xdr:cxnSp macro="">
      <xdr:nvCxnSpPr>
        <xdr:cNvPr id="11" name="直線コネクタ 10">
          <a:extLst>
            <a:ext uri="{FF2B5EF4-FFF2-40B4-BE49-F238E27FC236}">
              <a16:creationId xmlns:a16="http://schemas.microsoft.com/office/drawing/2014/main" id="{FFEF086F-D306-4E00-84FB-E9FC047006A6}"/>
            </a:ext>
          </a:extLst>
        </xdr:cNvPr>
        <xdr:cNvCxnSpPr>
          <a:stCxn id="9" idx="3"/>
          <a:endCxn id="14" idx="1"/>
        </xdr:cNvCxnSpPr>
      </xdr:nvCxnSpPr>
      <xdr:spPr>
        <a:xfrm flipV="1">
          <a:off x="2057892" y="4918325"/>
          <a:ext cx="4847734" cy="47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532614</xdr:colOff>
      <xdr:row>10</xdr:row>
      <xdr:rowOff>169056</xdr:rowOff>
    </xdr:from>
    <xdr:to>
      <xdr:col>4</xdr:col>
      <xdr:colOff>29685</xdr:colOff>
      <xdr:row>11</xdr:row>
      <xdr:rowOff>80256</xdr:rowOff>
    </xdr:to>
    <xdr:sp macro="" textlink="">
      <xdr:nvSpPr>
        <xdr:cNvPr id="12" name="正方形/長方形 11">
          <a:extLst>
            <a:ext uri="{FF2B5EF4-FFF2-40B4-BE49-F238E27FC236}">
              <a16:creationId xmlns:a16="http://schemas.microsoft.com/office/drawing/2014/main" id="{7D38783E-7064-40BD-A23E-8D9ADC0799A6}"/>
            </a:ext>
          </a:extLst>
        </xdr:cNvPr>
        <xdr:cNvSpPr/>
      </xdr:nvSpPr>
      <xdr:spPr>
        <a:xfrm>
          <a:off x="1370814" y="3683781"/>
          <a:ext cx="973446"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実施済み</a:t>
          </a:r>
        </a:p>
      </xdr:txBody>
    </xdr:sp>
    <xdr:clientData/>
  </xdr:twoCellAnchor>
  <xdr:twoCellAnchor>
    <xdr:from>
      <xdr:col>2</xdr:col>
      <xdr:colOff>15089</xdr:colOff>
      <xdr:row>12</xdr:row>
      <xdr:rowOff>298791</xdr:rowOff>
    </xdr:from>
    <xdr:to>
      <xdr:col>3</xdr:col>
      <xdr:colOff>333981</xdr:colOff>
      <xdr:row>13</xdr:row>
      <xdr:rowOff>209991</xdr:rowOff>
    </xdr:to>
    <xdr:sp macro="" textlink="">
      <xdr:nvSpPr>
        <xdr:cNvPr id="13" name="正方形/長方形 12">
          <a:extLst>
            <a:ext uri="{FF2B5EF4-FFF2-40B4-BE49-F238E27FC236}">
              <a16:creationId xmlns:a16="http://schemas.microsoft.com/office/drawing/2014/main" id="{6EA4F14C-A7FB-4FFC-BB5A-FEB850D8DAF3}"/>
            </a:ext>
          </a:extLst>
        </xdr:cNvPr>
        <xdr:cNvSpPr/>
      </xdr:nvSpPr>
      <xdr:spPr>
        <a:xfrm>
          <a:off x="853289" y="4423116"/>
          <a:ext cx="995167"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未実施</a:t>
          </a:r>
        </a:p>
      </xdr:txBody>
    </xdr:sp>
    <xdr:clientData/>
  </xdr:twoCellAnchor>
  <xdr:twoCellAnchor>
    <xdr:from>
      <xdr:col>10</xdr:col>
      <xdr:colOff>47626</xdr:colOff>
      <xdr:row>10</xdr:row>
      <xdr:rowOff>104900</xdr:rowOff>
    </xdr:from>
    <xdr:to>
      <xdr:col>11</xdr:col>
      <xdr:colOff>682706</xdr:colOff>
      <xdr:row>12</xdr:row>
      <xdr:rowOff>35300</xdr:rowOff>
    </xdr:to>
    <xdr:sp macro="" textlink="">
      <xdr:nvSpPr>
        <xdr:cNvPr id="14" name="正方形/長方形 13">
          <a:hlinkClick xmlns:r="http://schemas.openxmlformats.org/officeDocument/2006/relationships" r:id="rId1"/>
          <a:extLst>
            <a:ext uri="{FF2B5EF4-FFF2-40B4-BE49-F238E27FC236}">
              <a16:creationId xmlns:a16="http://schemas.microsoft.com/office/drawing/2014/main" id="{D6F6E9E9-FA74-4DEF-9505-B6F4889F714E}"/>
            </a:ext>
          </a:extLst>
        </xdr:cNvPr>
        <xdr:cNvSpPr/>
      </xdr:nvSpPr>
      <xdr:spPr>
        <a:xfrm>
          <a:off x="6905626" y="4715000"/>
          <a:ext cx="1320880" cy="40665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rPr>
            <a:t>計算方法</a:t>
          </a:r>
          <a:r>
            <a:rPr lang="en-US" altLang="ja-JP" sz="1600">
              <a:solidFill>
                <a:schemeClr val="tx1"/>
              </a:solidFill>
            </a:rPr>
            <a:t>A</a:t>
          </a:r>
          <a:endParaRPr lang="ja-JP" altLang="en-US" sz="1600">
            <a:solidFill>
              <a:schemeClr val="tx1"/>
            </a:solidFill>
          </a:endParaRPr>
        </a:p>
      </xdr:txBody>
    </xdr:sp>
    <xdr:clientData/>
  </xdr:twoCellAnchor>
  <xdr:twoCellAnchor>
    <xdr:from>
      <xdr:col>10</xdr:col>
      <xdr:colOff>28576</xdr:colOff>
      <xdr:row>14</xdr:row>
      <xdr:rowOff>148612</xdr:rowOff>
    </xdr:from>
    <xdr:to>
      <xdr:col>11</xdr:col>
      <xdr:colOff>682706</xdr:colOff>
      <xdr:row>16</xdr:row>
      <xdr:rowOff>79012</xdr:rowOff>
    </xdr:to>
    <xdr:sp macro="" textlink="">
      <xdr:nvSpPr>
        <xdr:cNvPr id="15" name="正方形/長方形 14">
          <a:hlinkClick xmlns:r="http://schemas.openxmlformats.org/officeDocument/2006/relationships" r:id="rId2"/>
          <a:extLst>
            <a:ext uri="{FF2B5EF4-FFF2-40B4-BE49-F238E27FC236}">
              <a16:creationId xmlns:a16="http://schemas.microsoft.com/office/drawing/2014/main" id="{09A91015-5D24-49FB-B25E-029D78CA8FF1}"/>
            </a:ext>
          </a:extLst>
        </xdr:cNvPr>
        <xdr:cNvSpPr/>
      </xdr:nvSpPr>
      <xdr:spPr>
        <a:xfrm>
          <a:off x="6886576" y="5711212"/>
          <a:ext cx="1339930" cy="40665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rPr>
            <a:t>計算方法</a:t>
          </a:r>
          <a:r>
            <a:rPr lang="en-US" altLang="ja-JP" sz="1600">
              <a:solidFill>
                <a:schemeClr val="tx1"/>
              </a:solidFill>
            </a:rPr>
            <a:t>B</a:t>
          </a:r>
          <a:endParaRPr lang="ja-JP" altLang="en-US"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540632</xdr:colOff>
      <xdr:row>43</xdr:row>
      <xdr:rowOff>27016</xdr:rowOff>
    </xdr:from>
    <xdr:to>
      <xdr:col>4</xdr:col>
      <xdr:colOff>143168</xdr:colOff>
      <xdr:row>44</xdr:row>
      <xdr:rowOff>8410</xdr:rowOff>
    </xdr:to>
    <xdr:sp macro="" textlink="">
      <xdr:nvSpPr>
        <xdr:cNvPr id="2" name="下矢印 3">
          <a:extLst>
            <a:ext uri="{FF2B5EF4-FFF2-40B4-BE49-F238E27FC236}">
              <a16:creationId xmlns:a16="http://schemas.microsoft.com/office/drawing/2014/main" id="{AB5736E0-0FB2-48ED-AB13-F008893687B2}"/>
            </a:ext>
          </a:extLst>
        </xdr:cNvPr>
        <xdr:cNvSpPr/>
      </xdr:nvSpPr>
      <xdr:spPr>
        <a:xfrm rot="10800000">
          <a:off x="2055107" y="8142316"/>
          <a:ext cx="402636" cy="15284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467816</xdr:colOff>
      <xdr:row>20</xdr:row>
      <xdr:rowOff>23841</xdr:rowOff>
    </xdr:from>
    <xdr:to>
      <xdr:col>11</xdr:col>
      <xdr:colOff>230091</xdr:colOff>
      <xdr:row>21</xdr:row>
      <xdr:rowOff>15128</xdr:rowOff>
    </xdr:to>
    <xdr:sp macro="" textlink="">
      <xdr:nvSpPr>
        <xdr:cNvPr id="4" name="下矢印 7">
          <a:extLst>
            <a:ext uri="{FF2B5EF4-FFF2-40B4-BE49-F238E27FC236}">
              <a16:creationId xmlns:a16="http://schemas.microsoft.com/office/drawing/2014/main" id="{A02FF736-8E2C-42B6-BC03-3279CD2C36D6}"/>
            </a:ext>
          </a:extLst>
        </xdr:cNvPr>
        <xdr:cNvSpPr/>
      </xdr:nvSpPr>
      <xdr:spPr>
        <a:xfrm rot="10800000">
          <a:off x="7344866" y="3081366"/>
          <a:ext cx="457600" cy="16273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35499</xdr:colOff>
      <xdr:row>77</xdr:row>
      <xdr:rowOff>138690</xdr:rowOff>
    </xdr:from>
    <xdr:to>
      <xdr:col>6</xdr:col>
      <xdr:colOff>12699</xdr:colOff>
      <xdr:row>77</xdr:row>
      <xdr:rowOff>328164</xdr:rowOff>
    </xdr:to>
    <xdr:sp macro="" textlink="">
      <xdr:nvSpPr>
        <xdr:cNvPr id="5" name="下矢印 16">
          <a:extLst>
            <a:ext uri="{FF2B5EF4-FFF2-40B4-BE49-F238E27FC236}">
              <a16:creationId xmlns:a16="http://schemas.microsoft.com/office/drawing/2014/main" id="{18B0F020-CE4E-41F1-99FF-5B18DDA9DA30}"/>
            </a:ext>
          </a:extLst>
        </xdr:cNvPr>
        <xdr:cNvSpPr/>
      </xdr:nvSpPr>
      <xdr:spPr>
        <a:xfrm rot="5400000">
          <a:off x="3482187" y="14094177"/>
          <a:ext cx="189474" cy="10059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540632</xdr:colOff>
      <xdr:row>20</xdr:row>
      <xdr:rowOff>23840</xdr:rowOff>
    </xdr:from>
    <xdr:to>
      <xdr:col>4</xdr:col>
      <xdr:colOff>143168</xdr:colOff>
      <xdr:row>21</xdr:row>
      <xdr:rowOff>15127</xdr:rowOff>
    </xdr:to>
    <xdr:sp macro="" textlink="">
      <xdr:nvSpPr>
        <xdr:cNvPr id="6" name="下矢印 27">
          <a:extLst>
            <a:ext uri="{FF2B5EF4-FFF2-40B4-BE49-F238E27FC236}">
              <a16:creationId xmlns:a16="http://schemas.microsoft.com/office/drawing/2014/main" id="{997308DD-AF5A-42C0-8D18-77C20576293F}"/>
            </a:ext>
          </a:extLst>
        </xdr:cNvPr>
        <xdr:cNvSpPr/>
      </xdr:nvSpPr>
      <xdr:spPr>
        <a:xfrm rot="10800000">
          <a:off x="2055107" y="3081365"/>
          <a:ext cx="402636" cy="16273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549485</xdr:colOff>
      <xdr:row>87</xdr:row>
      <xdr:rowOff>15663</xdr:rowOff>
    </xdr:from>
    <xdr:to>
      <xdr:col>4</xdr:col>
      <xdr:colOff>166893</xdr:colOff>
      <xdr:row>87</xdr:row>
      <xdr:rowOff>246258</xdr:rowOff>
    </xdr:to>
    <xdr:sp macro="" textlink="">
      <xdr:nvSpPr>
        <xdr:cNvPr id="7" name="下矢印 28">
          <a:extLst>
            <a:ext uri="{FF2B5EF4-FFF2-40B4-BE49-F238E27FC236}">
              <a16:creationId xmlns:a16="http://schemas.microsoft.com/office/drawing/2014/main" id="{6BA4441A-701F-45AA-AAB1-635814F1895C}"/>
            </a:ext>
          </a:extLst>
        </xdr:cNvPr>
        <xdr:cNvSpPr/>
      </xdr:nvSpPr>
      <xdr:spPr>
        <a:xfrm rot="10800000">
          <a:off x="2063960" y="16722513"/>
          <a:ext cx="417508" cy="23059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532975</xdr:colOff>
      <xdr:row>87</xdr:row>
      <xdr:rowOff>15663</xdr:rowOff>
    </xdr:from>
    <xdr:to>
      <xdr:col>7</xdr:col>
      <xdr:colOff>142766</xdr:colOff>
      <xdr:row>87</xdr:row>
      <xdr:rowOff>246258</xdr:rowOff>
    </xdr:to>
    <xdr:sp macro="" textlink="">
      <xdr:nvSpPr>
        <xdr:cNvPr id="8" name="下矢印 29">
          <a:extLst>
            <a:ext uri="{FF2B5EF4-FFF2-40B4-BE49-F238E27FC236}">
              <a16:creationId xmlns:a16="http://schemas.microsoft.com/office/drawing/2014/main" id="{6A529A2D-3F74-44FB-846D-CD655317CDB9}"/>
            </a:ext>
          </a:extLst>
        </xdr:cNvPr>
        <xdr:cNvSpPr/>
      </xdr:nvSpPr>
      <xdr:spPr>
        <a:xfrm rot="10800000">
          <a:off x="4600150" y="16722513"/>
          <a:ext cx="371791" cy="23059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491065</xdr:colOff>
      <xdr:row>87</xdr:row>
      <xdr:rowOff>15663</xdr:rowOff>
    </xdr:from>
    <xdr:to>
      <xdr:col>10</xdr:col>
      <xdr:colOff>111041</xdr:colOff>
      <xdr:row>87</xdr:row>
      <xdr:rowOff>246258</xdr:rowOff>
    </xdr:to>
    <xdr:sp macro="" textlink="">
      <xdr:nvSpPr>
        <xdr:cNvPr id="9" name="下矢印 30">
          <a:extLst>
            <a:ext uri="{FF2B5EF4-FFF2-40B4-BE49-F238E27FC236}">
              <a16:creationId xmlns:a16="http://schemas.microsoft.com/office/drawing/2014/main" id="{ABBD4D34-E23D-4279-B652-C1ADD0866732}"/>
            </a:ext>
          </a:extLst>
        </xdr:cNvPr>
        <xdr:cNvSpPr/>
      </xdr:nvSpPr>
      <xdr:spPr>
        <a:xfrm rot="10800000">
          <a:off x="6672790" y="16722513"/>
          <a:ext cx="315301" cy="23059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537932</xdr:colOff>
      <xdr:row>81</xdr:row>
      <xdr:rowOff>36777</xdr:rowOff>
    </xdr:from>
    <xdr:to>
      <xdr:col>7</xdr:col>
      <xdr:colOff>83565</xdr:colOff>
      <xdr:row>82</xdr:row>
      <xdr:rowOff>16190</xdr:rowOff>
    </xdr:to>
    <xdr:sp macro="" textlink="">
      <xdr:nvSpPr>
        <xdr:cNvPr id="10" name="下矢印 35">
          <a:extLst>
            <a:ext uri="{FF2B5EF4-FFF2-40B4-BE49-F238E27FC236}">
              <a16:creationId xmlns:a16="http://schemas.microsoft.com/office/drawing/2014/main" id="{F4FAFB2F-2DB8-4C67-96DD-6A92C180EEA0}"/>
            </a:ext>
          </a:extLst>
        </xdr:cNvPr>
        <xdr:cNvSpPr/>
      </xdr:nvSpPr>
      <xdr:spPr>
        <a:xfrm rot="10800000">
          <a:off x="4605107" y="15476802"/>
          <a:ext cx="307633" cy="179438"/>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35499</xdr:colOff>
      <xdr:row>60</xdr:row>
      <xdr:rowOff>91062</xdr:rowOff>
    </xdr:from>
    <xdr:to>
      <xdr:col>6</xdr:col>
      <xdr:colOff>12699</xdr:colOff>
      <xdr:row>60</xdr:row>
      <xdr:rowOff>261588</xdr:rowOff>
    </xdr:to>
    <xdr:sp macro="" textlink="">
      <xdr:nvSpPr>
        <xdr:cNvPr id="11" name="下矢印 43">
          <a:extLst>
            <a:ext uri="{FF2B5EF4-FFF2-40B4-BE49-F238E27FC236}">
              <a16:creationId xmlns:a16="http://schemas.microsoft.com/office/drawing/2014/main" id="{00D674F0-4952-453A-ADCA-B179B56BF7B3}"/>
            </a:ext>
          </a:extLst>
        </xdr:cNvPr>
        <xdr:cNvSpPr/>
      </xdr:nvSpPr>
      <xdr:spPr>
        <a:xfrm rot="5400000">
          <a:off x="3491661" y="11141475"/>
          <a:ext cx="170526" cy="10059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144817</xdr:colOff>
      <xdr:row>53</xdr:row>
      <xdr:rowOff>20665</xdr:rowOff>
    </xdr:from>
    <xdr:to>
      <xdr:col>4</xdr:col>
      <xdr:colOff>570389</xdr:colOff>
      <xdr:row>54</xdr:row>
      <xdr:rowOff>1208</xdr:rowOff>
    </xdr:to>
    <xdr:sp macro="" textlink="">
      <xdr:nvSpPr>
        <xdr:cNvPr id="12" name="下矢印 39">
          <a:extLst>
            <a:ext uri="{FF2B5EF4-FFF2-40B4-BE49-F238E27FC236}">
              <a16:creationId xmlns:a16="http://schemas.microsoft.com/office/drawing/2014/main" id="{E41F3705-90FB-43DD-A261-D295C42A789C}"/>
            </a:ext>
          </a:extLst>
        </xdr:cNvPr>
        <xdr:cNvSpPr/>
      </xdr:nvSpPr>
      <xdr:spPr>
        <a:xfrm rot="10800000">
          <a:off x="2459392" y="10240990"/>
          <a:ext cx="425572" cy="161518"/>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127881</xdr:colOff>
      <xdr:row>53</xdr:row>
      <xdr:rowOff>20665</xdr:rowOff>
    </xdr:from>
    <xdr:to>
      <xdr:col>10</xdr:col>
      <xdr:colOff>545891</xdr:colOff>
      <xdr:row>54</xdr:row>
      <xdr:rowOff>3022</xdr:rowOff>
    </xdr:to>
    <xdr:sp macro="" textlink="">
      <xdr:nvSpPr>
        <xdr:cNvPr id="13" name="下矢印 41">
          <a:extLst>
            <a:ext uri="{FF2B5EF4-FFF2-40B4-BE49-F238E27FC236}">
              <a16:creationId xmlns:a16="http://schemas.microsoft.com/office/drawing/2014/main" id="{39360F31-7822-4060-B1D8-283148529B73}"/>
            </a:ext>
          </a:extLst>
        </xdr:cNvPr>
        <xdr:cNvSpPr/>
      </xdr:nvSpPr>
      <xdr:spPr>
        <a:xfrm rot="10800000">
          <a:off x="7004931" y="10240990"/>
          <a:ext cx="418010" cy="16333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458086</xdr:colOff>
      <xdr:row>30</xdr:row>
      <xdr:rowOff>4157</xdr:rowOff>
    </xdr:from>
    <xdr:to>
      <xdr:col>6</xdr:col>
      <xdr:colOff>208043</xdr:colOff>
      <xdr:row>30</xdr:row>
      <xdr:rowOff>154406</xdr:rowOff>
    </xdr:to>
    <xdr:sp macro="" textlink="">
      <xdr:nvSpPr>
        <xdr:cNvPr id="14" name="下矢印 48">
          <a:extLst>
            <a:ext uri="{FF2B5EF4-FFF2-40B4-BE49-F238E27FC236}">
              <a16:creationId xmlns:a16="http://schemas.microsoft.com/office/drawing/2014/main" id="{5616F0AB-4C78-4828-9C5C-C5B50036CD0B}"/>
            </a:ext>
          </a:extLst>
        </xdr:cNvPr>
        <xdr:cNvSpPr/>
      </xdr:nvSpPr>
      <xdr:spPr>
        <a:xfrm rot="10800000">
          <a:off x="3496561" y="5576282"/>
          <a:ext cx="778657" cy="15024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468665</xdr:colOff>
      <xdr:row>30</xdr:row>
      <xdr:rowOff>4157</xdr:rowOff>
    </xdr:from>
    <xdr:to>
      <xdr:col>12</xdr:col>
      <xdr:colOff>215056</xdr:colOff>
      <xdr:row>30</xdr:row>
      <xdr:rowOff>154406</xdr:rowOff>
    </xdr:to>
    <xdr:sp macro="" textlink="">
      <xdr:nvSpPr>
        <xdr:cNvPr id="15" name="下矢印 52">
          <a:extLst>
            <a:ext uri="{FF2B5EF4-FFF2-40B4-BE49-F238E27FC236}">
              <a16:creationId xmlns:a16="http://schemas.microsoft.com/office/drawing/2014/main" id="{4861F50D-1560-4AA6-95FA-E857C42ED35A}"/>
            </a:ext>
          </a:extLst>
        </xdr:cNvPr>
        <xdr:cNvSpPr/>
      </xdr:nvSpPr>
      <xdr:spPr>
        <a:xfrm rot="10800000">
          <a:off x="8041040" y="5576282"/>
          <a:ext cx="479816" cy="15024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458085</xdr:colOff>
      <xdr:row>34</xdr:row>
      <xdr:rowOff>1193</xdr:rowOff>
    </xdr:from>
    <xdr:to>
      <xdr:col>6</xdr:col>
      <xdr:colOff>208042</xdr:colOff>
      <xdr:row>35</xdr:row>
      <xdr:rowOff>6928</xdr:rowOff>
    </xdr:to>
    <xdr:sp macro="" textlink="">
      <xdr:nvSpPr>
        <xdr:cNvPr id="16" name="下矢印 53">
          <a:extLst>
            <a:ext uri="{FF2B5EF4-FFF2-40B4-BE49-F238E27FC236}">
              <a16:creationId xmlns:a16="http://schemas.microsoft.com/office/drawing/2014/main" id="{B6BCB0D0-8E88-4D60-A85E-B8527314A9FB}"/>
            </a:ext>
          </a:extLst>
        </xdr:cNvPr>
        <xdr:cNvSpPr/>
      </xdr:nvSpPr>
      <xdr:spPr>
        <a:xfrm rot="10800000">
          <a:off x="3496560" y="6259118"/>
          <a:ext cx="778657" cy="1771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468665</xdr:colOff>
      <xdr:row>34</xdr:row>
      <xdr:rowOff>1193</xdr:rowOff>
    </xdr:from>
    <xdr:to>
      <xdr:col>12</xdr:col>
      <xdr:colOff>215056</xdr:colOff>
      <xdr:row>35</xdr:row>
      <xdr:rowOff>6928</xdr:rowOff>
    </xdr:to>
    <xdr:sp macro="" textlink="">
      <xdr:nvSpPr>
        <xdr:cNvPr id="17" name="下矢印 54">
          <a:extLst>
            <a:ext uri="{FF2B5EF4-FFF2-40B4-BE49-F238E27FC236}">
              <a16:creationId xmlns:a16="http://schemas.microsoft.com/office/drawing/2014/main" id="{906B6E96-84D9-4185-B34A-D68A7CDF27EC}"/>
            </a:ext>
          </a:extLst>
        </xdr:cNvPr>
        <xdr:cNvSpPr/>
      </xdr:nvSpPr>
      <xdr:spPr>
        <a:xfrm rot="10800000">
          <a:off x="8041040" y="6259118"/>
          <a:ext cx="479816" cy="1771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95524</xdr:colOff>
      <xdr:row>84</xdr:row>
      <xdr:rowOff>93181</xdr:rowOff>
    </xdr:from>
    <xdr:to>
      <xdr:col>6</xdr:col>
      <xdr:colOff>746239</xdr:colOff>
      <xdr:row>84</xdr:row>
      <xdr:rowOff>266974</xdr:rowOff>
    </xdr:to>
    <xdr:sp macro="" textlink="">
      <xdr:nvSpPr>
        <xdr:cNvPr id="18" name="下矢印 55">
          <a:extLst>
            <a:ext uri="{FF2B5EF4-FFF2-40B4-BE49-F238E27FC236}">
              <a16:creationId xmlns:a16="http://schemas.microsoft.com/office/drawing/2014/main" id="{F757843B-04C3-40A3-B954-CE74B9DDF1EF}"/>
            </a:ext>
          </a:extLst>
        </xdr:cNvPr>
        <xdr:cNvSpPr/>
      </xdr:nvSpPr>
      <xdr:spPr>
        <a:xfrm rot="5400000">
          <a:off x="4401160" y="15856720"/>
          <a:ext cx="173793" cy="6507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19049</xdr:colOff>
      <xdr:row>27</xdr:row>
      <xdr:rowOff>88795</xdr:rowOff>
    </xdr:from>
    <xdr:to>
      <xdr:col>6</xdr:col>
      <xdr:colOff>664181</xdr:colOff>
      <xdr:row>27</xdr:row>
      <xdr:rowOff>265903</xdr:rowOff>
    </xdr:to>
    <xdr:sp macro="" textlink="">
      <xdr:nvSpPr>
        <xdr:cNvPr id="19" name="下矢印 44">
          <a:extLst>
            <a:ext uri="{FF2B5EF4-FFF2-40B4-BE49-F238E27FC236}">
              <a16:creationId xmlns:a16="http://schemas.microsoft.com/office/drawing/2014/main" id="{96C89C35-4564-418D-ADAA-955FCB227881}"/>
            </a:ext>
          </a:extLst>
        </xdr:cNvPr>
        <xdr:cNvSpPr/>
      </xdr:nvSpPr>
      <xdr:spPr>
        <a:xfrm rot="5400000">
          <a:off x="4320236" y="4779208"/>
          <a:ext cx="177108" cy="64513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23</xdr:row>
      <xdr:rowOff>114300</xdr:rowOff>
    </xdr:from>
    <xdr:to>
      <xdr:col>9</xdr:col>
      <xdr:colOff>644910</xdr:colOff>
      <xdr:row>23</xdr:row>
      <xdr:rowOff>291408</xdr:rowOff>
    </xdr:to>
    <xdr:sp macro="" textlink="">
      <xdr:nvSpPr>
        <xdr:cNvPr id="20" name="下矢印 51">
          <a:extLst>
            <a:ext uri="{FF2B5EF4-FFF2-40B4-BE49-F238E27FC236}">
              <a16:creationId xmlns:a16="http://schemas.microsoft.com/office/drawing/2014/main" id="{249C3F13-3F43-4995-9786-C8AB236DA464}"/>
            </a:ext>
          </a:extLst>
        </xdr:cNvPr>
        <xdr:cNvSpPr/>
      </xdr:nvSpPr>
      <xdr:spPr>
        <a:xfrm rot="5400000">
          <a:off x="6415626" y="3680874"/>
          <a:ext cx="177108" cy="6449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25</xdr:row>
      <xdr:rowOff>152400</xdr:rowOff>
    </xdr:from>
    <xdr:to>
      <xdr:col>9</xdr:col>
      <xdr:colOff>644910</xdr:colOff>
      <xdr:row>25</xdr:row>
      <xdr:rowOff>338829</xdr:rowOff>
    </xdr:to>
    <xdr:sp macro="" textlink="">
      <xdr:nvSpPr>
        <xdr:cNvPr id="21" name="下矢印 56">
          <a:extLst>
            <a:ext uri="{FF2B5EF4-FFF2-40B4-BE49-F238E27FC236}">
              <a16:creationId xmlns:a16="http://schemas.microsoft.com/office/drawing/2014/main" id="{7573C12C-53CB-4E3A-9F22-7949B442E167}"/>
            </a:ext>
          </a:extLst>
        </xdr:cNvPr>
        <xdr:cNvSpPr/>
      </xdr:nvSpPr>
      <xdr:spPr>
        <a:xfrm rot="5400000">
          <a:off x="6410965" y="4228460"/>
          <a:ext cx="186429" cy="6449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2588</xdr:colOff>
      <xdr:row>37</xdr:row>
      <xdr:rowOff>47514</xdr:rowOff>
    </xdr:from>
    <xdr:to>
      <xdr:col>7</xdr:col>
      <xdr:colOff>675478</xdr:colOff>
      <xdr:row>37</xdr:row>
      <xdr:rowOff>227514</xdr:rowOff>
    </xdr:to>
    <xdr:sp macro="" textlink="">
      <xdr:nvSpPr>
        <xdr:cNvPr id="22" name="下矢印 57">
          <a:extLst>
            <a:ext uri="{FF2B5EF4-FFF2-40B4-BE49-F238E27FC236}">
              <a16:creationId xmlns:a16="http://schemas.microsoft.com/office/drawing/2014/main" id="{5FFD1B62-4003-46F0-8AF2-01B3D825A4FB}"/>
            </a:ext>
          </a:extLst>
        </xdr:cNvPr>
        <xdr:cNvSpPr/>
      </xdr:nvSpPr>
      <xdr:spPr>
        <a:xfrm rot="5400000">
          <a:off x="5078208" y="6497144"/>
          <a:ext cx="180000" cy="67289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2588</xdr:colOff>
      <xdr:row>39</xdr:row>
      <xdr:rowOff>260695</xdr:rowOff>
    </xdr:from>
    <xdr:to>
      <xdr:col>7</xdr:col>
      <xdr:colOff>675478</xdr:colOff>
      <xdr:row>40</xdr:row>
      <xdr:rowOff>96742</xdr:rowOff>
    </xdr:to>
    <xdr:sp macro="" textlink="">
      <xdr:nvSpPr>
        <xdr:cNvPr id="23" name="下矢印 58">
          <a:extLst>
            <a:ext uri="{FF2B5EF4-FFF2-40B4-BE49-F238E27FC236}">
              <a16:creationId xmlns:a16="http://schemas.microsoft.com/office/drawing/2014/main" id="{931EB924-14FD-4B67-BB0A-064681D4FC4A}"/>
            </a:ext>
          </a:extLst>
        </xdr:cNvPr>
        <xdr:cNvSpPr/>
      </xdr:nvSpPr>
      <xdr:spPr>
        <a:xfrm rot="5400000">
          <a:off x="5045397" y="7133661"/>
          <a:ext cx="245622" cy="67289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35499</xdr:colOff>
      <xdr:row>58</xdr:row>
      <xdr:rowOff>210354</xdr:rowOff>
    </xdr:from>
    <xdr:to>
      <xdr:col>6</xdr:col>
      <xdr:colOff>12699</xdr:colOff>
      <xdr:row>59</xdr:row>
      <xdr:rowOff>7965</xdr:rowOff>
    </xdr:to>
    <xdr:sp macro="" textlink="">
      <xdr:nvSpPr>
        <xdr:cNvPr id="24" name="下矢印 69">
          <a:extLst>
            <a:ext uri="{FF2B5EF4-FFF2-40B4-BE49-F238E27FC236}">
              <a16:creationId xmlns:a16="http://schemas.microsoft.com/office/drawing/2014/main" id="{4A38EB03-398E-4E36-9F5F-879F3A552A2D}"/>
            </a:ext>
          </a:extLst>
        </xdr:cNvPr>
        <xdr:cNvSpPr/>
      </xdr:nvSpPr>
      <xdr:spPr>
        <a:xfrm rot="5400000">
          <a:off x="3506668" y="10864760"/>
          <a:ext cx="140511" cy="10059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112033</xdr:colOff>
      <xdr:row>66</xdr:row>
      <xdr:rowOff>32658</xdr:rowOff>
    </xdr:from>
    <xdr:to>
      <xdr:col>4</xdr:col>
      <xdr:colOff>549213</xdr:colOff>
      <xdr:row>67</xdr:row>
      <xdr:rowOff>5055</xdr:rowOff>
    </xdr:to>
    <xdr:sp macro="" textlink="">
      <xdr:nvSpPr>
        <xdr:cNvPr id="25" name="下矢印 34">
          <a:extLst>
            <a:ext uri="{FF2B5EF4-FFF2-40B4-BE49-F238E27FC236}">
              <a16:creationId xmlns:a16="http://schemas.microsoft.com/office/drawing/2014/main" id="{9F91FD0B-B80B-4362-8527-0A3C4DFF35CF}"/>
            </a:ext>
          </a:extLst>
        </xdr:cNvPr>
        <xdr:cNvSpPr/>
      </xdr:nvSpPr>
      <xdr:spPr>
        <a:xfrm>
          <a:off x="2426608" y="12634233"/>
          <a:ext cx="437180" cy="17242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247652</xdr:colOff>
      <xdr:row>72</xdr:row>
      <xdr:rowOff>10886</xdr:rowOff>
    </xdr:from>
    <xdr:to>
      <xdr:col>3</xdr:col>
      <xdr:colOff>568010</xdr:colOff>
      <xdr:row>72</xdr:row>
      <xdr:rowOff>187994</xdr:rowOff>
    </xdr:to>
    <xdr:sp macro="" textlink="">
      <xdr:nvSpPr>
        <xdr:cNvPr id="27" name="下矢印 40">
          <a:extLst>
            <a:ext uri="{FF2B5EF4-FFF2-40B4-BE49-F238E27FC236}">
              <a16:creationId xmlns:a16="http://schemas.microsoft.com/office/drawing/2014/main" id="{4EB99031-19CE-4F22-B5FC-19544046E563}"/>
            </a:ext>
          </a:extLst>
        </xdr:cNvPr>
        <xdr:cNvSpPr/>
      </xdr:nvSpPr>
      <xdr:spPr>
        <a:xfrm>
          <a:off x="1762127" y="13603061"/>
          <a:ext cx="320358" cy="177108"/>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436335</xdr:colOff>
      <xdr:row>95</xdr:row>
      <xdr:rowOff>28122</xdr:rowOff>
    </xdr:from>
    <xdr:to>
      <xdr:col>11</xdr:col>
      <xdr:colOff>118847</xdr:colOff>
      <xdr:row>95</xdr:row>
      <xdr:rowOff>237769</xdr:rowOff>
    </xdr:to>
    <xdr:sp macro="" textlink="">
      <xdr:nvSpPr>
        <xdr:cNvPr id="28" name="下矢印 45">
          <a:extLst>
            <a:ext uri="{FF2B5EF4-FFF2-40B4-BE49-F238E27FC236}">
              <a16:creationId xmlns:a16="http://schemas.microsoft.com/office/drawing/2014/main" id="{33456979-FD9B-4CBC-83AA-AE7F936AB0B4}"/>
            </a:ext>
          </a:extLst>
        </xdr:cNvPr>
        <xdr:cNvSpPr/>
      </xdr:nvSpPr>
      <xdr:spPr>
        <a:xfrm rot="10800000">
          <a:off x="7313385" y="18325647"/>
          <a:ext cx="377837" cy="20964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518407</xdr:colOff>
      <xdr:row>45</xdr:row>
      <xdr:rowOff>20666</xdr:rowOff>
    </xdr:from>
    <xdr:to>
      <xdr:col>4</xdr:col>
      <xdr:colOff>144290</xdr:colOff>
      <xdr:row>46</xdr:row>
      <xdr:rowOff>8466</xdr:rowOff>
    </xdr:to>
    <xdr:sp macro="" textlink="">
      <xdr:nvSpPr>
        <xdr:cNvPr id="2" name="下矢印 3">
          <a:extLst>
            <a:ext uri="{FF2B5EF4-FFF2-40B4-BE49-F238E27FC236}">
              <a16:creationId xmlns:a16="http://schemas.microsoft.com/office/drawing/2014/main" id="{5BE06EEF-AD67-44D2-8670-15BF94D45C6E}"/>
            </a:ext>
          </a:extLst>
        </xdr:cNvPr>
        <xdr:cNvSpPr/>
      </xdr:nvSpPr>
      <xdr:spPr>
        <a:xfrm rot="10800000">
          <a:off x="2032882" y="8574116"/>
          <a:ext cx="425983" cy="15925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65615</xdr:colOff>
      <xdr:row>115</xdr:row>
      <xdr:rowOff>18747</xdr:rowOff>
    </xdr:from>
    <xdr:to>
      <xdr:col>7</xdr:col>
      <xdr:colOff>372488</xdr:colOff>
      <xdr:row>116</xdr:row>
      <xdr:rowOff>3368</xdr:rowOff>
    </xdr:to>
    <xdr:sp macro="" textlink="">
      <xdr:nvSpPr>
        <xdr:cNvPr id="3" name="下矢印 4">
          <a:extLst>
            <a:ext uri="{FF2B5EF4-FFF2-40B4-BE49-F238E27FC236}">
              <a16:creationId xmlns:a16="http://schemas.microsoft.com/office/drawing/2014/main" id="{920F2FA1-CB87-4C0E-A469-ED9E0A053D8B}"/>
            </a:ext>
          </a:extLst>
        </xdr:cNvPr>
        <xdr:cNvSpPr/>
      </xdr:nvSpPr>
      <xdr:spPr>
        <a:xfrm rot="10800000">
          <a:off x="4923365" y="20735622"/>
          <a:ext cx="306873" cy="232271"/>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518407</xdr:colOff>
      <xdr:row>49</xdr:row>
      <xdr:rowOff>20666</xdr:rowOff>
    </xdr:from>
    <xdr:to>
      <xdr:col>4</xdr:col>
      <xdr:colOff>144290</xdr:colOff>
      <xdr:row>50</xdr:row>
      <xdr:rowOff>14872</xdr:rowOff>
    </xdr:to>
    <xdr:sp macro="" textlink="">
      <xdr:nvSpPr>
        <xdr:cNvPr id="4" name="下矢印 5">
          <a:extLst>
            <a:ext uri="{FF2B5EF4-FFF2-40B4-BE49-F238E27FC236}">
              <a16:creationId xmlns:a16="http://schemas.microsoft.com/office/drawing/2014/main" id="{2F75619C-5079-42FC-86EA-B60463F00943}"/>
            </a:ext>
          </a:extLst>
        </xdr:cNvPr>
        <xdr:cNvSpPr/>
      </xdr:nvSpPr>
      <xdr:spPr>
        <a:xfrm rot="10800000">
          <a:off x="2032882" y="9288491"/>
          <a:ext cx="425983" cy="16565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474166</xdr:colOff>
      <xdr:row>20</xdr:row>
      <xdr:rowOff>23841</xdr:rowOff>
    </xdr:from>
    <xdr:to>
      <xdr:col>11</xdr:col>
      <xdr:colOff>204860</xdr:colOff>
      <xdr:row>21</xdr:row>
      <xdr:rowOff>15128</xdr:rowOff>
    </xdr:to>
    <xdr:sp macro="" textlink="">
      <xdr:nvSpPr>
        <xdr:cNvPr id="5" name="下矢印 6">
          <a:extLst>
            <a:ext uri="{FF2B5EF4-FFF2-40B4-BE49-F238E27FC236}">
              <a16:creationId xmlns:a16="http://schemas.microsoft.com/office/drawing/2014/main" id="{F9A0CE65-68BA-4DED-A547-8732147FBB7D}"/>
            </a:ext>
          </a:extLst>
        </xdr:cNvPr>
        <xdr:cNvSpPr/>
      </xdr:nvSpPr>
      <xdr:spPr>
        <a:xfrm rot="10800000">
          <a:off x="7475041" y="3081366"/>
          <a:ext cx="464119" cy="16273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22224</xdr:colOff>
      <xdr:row>62</xdr:row>
      <xdr:rowOff>54430</xdr:rowOff>
    </xdr:from>
    <xdr:to>
      <xdr:col>6</xdr:col>
      <xdr:colOff>3174</xdr:colOff>
      <xdr:row>62</xdr:row>
      <xdr:rowOff>240859</xdr:rowOff>
    </xdr:to>
    <xdr:sp macro="" textlink="">
      <xdr:nvSpPr>
        <xdr:cNvPr id="6" name="下矢印 10">
          <a:extLst>
            <a:ext uri="{FF2B5EF4-FFF2-40B4-BE49-F238E27FC236}">
              <a16:creationId xmlns:a16="http://schemas.microsoft.com/office/drawing/2014/main" id="{86169B7B-9157-4168-A4CE-59F56A1CBA46}"/>
            </a:ext>
          </a:extLst>
        </xdr:cNvPr>
        <xdr:cNvSpPr/>
      </xdr:nvSpPr>
      <xdr:spPr>
        <a:xfrm rot="5400000">
          <a:off x="3486597" y="11144257"/>
          <a:ext cx="186429" cy="10382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22224</xdr:colOff>
      <xdr:row>64</xdr:row>
      <xdr:rowOff>22225</xdr:rowOff>
    </xdr:from>
    <xdr:to>
      <xdr:col>6</xdr:col>
      <xdr:colOff>3174</xdr:colOff>
      <xdr:row>64</xdr:row>
      <xdr:rowOff>208654</xdr:rowOff>
    </xdr:to>
    <xdr:sp macro="" textlink="">
      <xdr:nvSpPr>
        <xdr:cNvPr id="7" name="下矢印 11">
          <a:extLst>
            <a:ext uri="{FF2B5EF4-FFF2-40B4-BE49-F238E27FC236}">
              <a16:creationId xmlns:a16="http://schemas.microsoft.com/office/drawing/2014/main" id="{24DC0836-D753-497A-8445-58F21B684D08}"/>
            </a:ext>
          </a:extLst>
        </xdr:cNvPr>
        <xdr:cNvSpPr/>
      </xdr:nvSpPr>
      <xdr:spPr>
        <a:xfrm rot="5400000">
          <a:off x="3486597" y="11397802"/>
          <a:ext cx="186429" cy="10382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22224</xdr:colOff>
      <xdr:row>71</xdr:row>
      <xdr:rowOff>65316</xdr:rowOff>
    </xdr:from>
    <xdr:to>
      <xdr:col>6</xdr:col>
      <xdr:colOff>3174</xdr:colOff>
      <xdr:row>71</xdr:row>
      <xdr:rowOff>245316</xdr:rowOff>
    </xdr:to>
    <xdr:sp macro="" textlink="">
      <xdr:nvSpPr>
        <xdr:cNvPr id="8" name="下矢印 12">
          <a:extLst>
            <a:ext uri="{FF2B5EF4-FFF2-40B4-BE49-F238E27FC236}">
              <a16:creationId xmlns:a16="http://schemas.microsoft.com/office/drawing/2014/main" id="{88A95D3D-FA99-4151-9CFB-E9FA3A81C618}"/>
            </a:ext>
          </a:extLst>
        </xdr:cNvPr>
        <xdr:cNvSpPr/>
      </xdr:nvSpPr>
      <xdr:spPr>
        <a:xfrm rot="5400000">
          <a:off x="3489812" y="12723553"/>
          <a:ext cx="180000" cy="10382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224790</xdr:colOff>
      <xdr:row>75</xdr:row>
      <xdr:rowOff>18415</xdr:rowOff>
    </xdr:from>
    <xdr:to>
      <xdr:col>3</xdr:col>
      <xdr:colOff>626015</xdr:colOff>
      <xdr:row>76</xdr:row>
      <xdr:rowOff>4100</xdr:rowOff>
    </xdr:to>
    <xdr:sp macro="" textlink="">
      <xdr:nvSpPr>
        <xdr:cNvPr id="9" name="下矢印 13">
          <a:extLst>
            <a:ext uri="{FF2B5EF4-FFF2-40B4-BE49-F238E27FC236}">
              <a16:creationId xmlns:a16="http://schemas.microsoft.com/office/drawing/2014/main" id="{85831077-8FD8-428C-B885-FD0A2A991389}"/>
            </a:ext>
          </a:extLst>
        </xdr:cNvPr>
        <xdr:cNvSpPr/>
      </xdr:nvSpPr>
      <xdr:spPr>
        <a:xfrm rot="10800000">
          <a:off x="1739265" y="14039215"/>
          <a:ext cx="401225" cy="23333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518407</xdr:colOff>
      <xdr:row>20</xdr:row>
      <xdr:rowOff>23840</xdr:rowOff>
    </xdr:from>
    <xdr:to>
      <xdr:col>4</xdr:col>
      <xdr:colOff>144290</xdr:colOff>
      <xdr:row>21</xdr:row>
      <xdr:rowOff>15127</xdr:rowOff>
    </xdr:to>
    <xdr:sp macro="" textlink="">
      <xdr:nvSpPr>
        <xdr:cNvPr id="10" name="下矢印 14">
          <a:extLst>
            <a:ext uri="{FF2B5EF4-FFF2-40B4-BE49-F238E27FC236}">
              <a16:creationId xmlns:a16="http://schemas.microsoft.com/office/drawing/2014/main" id="{B4E1EC7D-6279-4453-9980-D3F9437BDC23}"/>
            </a:ext>
          </a:extLst>
        </xdr:cNvPr>
        <xdr:cNvSpPr/>
      </xdr:nvSpPr>
      <xdr:spPr>
        <a:xfrm rot="10800000">
          <a:off x="2032882" y="3081365"/>
          <a:ext cx="425983" cy="16273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607695</xdr:colOff>
      <xdr:row>81</xdr:row>
      <xdr:rowOff>36306</xdr:rowOff>
    </xdr:from>
    <xdr:to>
      <xdr:col>4</xdr:col>
      <xdr:colOff>166885</xdr:colOff>
      <xdr:row>82</xdr:row>
      <xdr:rowOff>1935</xdr:rowOff>
    </xdr:to>
    <xdr:sp macro="" textlink="">
      <xdr:nvSpPr>
        <xdr:cNvPr id="11" name="下矢印 18">
          <a:extLst>
            <a:ext uri="{FF2B5EF4-FFF2-40B4-BE49-F238E27FC236}">
              <a16:creationId xmlns:a16="http://schemas.microsoft.com/office/drawing/2014/main" id="{8E710451-2BB0-4AA1-90FF-9C62C38839C9}"/>
            </a:ext>
          </a:extLst>
        </xdr:cNvPr>
        <xdr:cNvSpPr/>
      </xdr:nvSpPr>
      <xdr:spPr>
        <a:xfrm rot="10800000">
          <a:off x="2122170" y="15295356"/>
          <a:ext cx="359290" cy="21327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538116</xdr:colOff>
      <xdr:row>81</xdr:row>
      <xdr:rowOff>36306</xdr:rowOff>
    </xdr:from>
    <xdr:to>
      <xdr:col>7</xdr:col>
      <xdr:colOff>124934</xdr:colOff>
      <xdr:row>82</xdr:row>
      <xdr:rowOff>1935</xdr:rowOff>
    </xdr:to>
    <xdr:sp macro="" textlink="">
      <xdr:nvSpPr>
        <xdr:cNvPr id="12" name="下矢印 19">
          <a:extLst>
            <a:ext uri="{FF2B5EF4-FFF2-40B4-BE49-F238E27FC236}">
              <a16:creationId xmlns:a16="http://schemas.microsoft.com/office/drawing/2014/main" id="{29DBCB9F-50F5-4EA5-8F55-64CC923D9F25}"/>
            </a:ext>
          </a:extLst>
        </xdr:cNvPr>
        <xdr:cNvSpPr/>
      </xdr:nvSpPr>
      <xdr:spPr>
        <a:xfrm rot="10800000">
          <a:off x="4633866" y="15295356"/>
          <a:ext cx="348818" cy="21327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496661</xdr:colOff>
      <xdr:row>81</xdr:row>
      <xdr:rowOff>36306</xdr:rowOff>
    </xdr:from>
    <xdr:to>
      <xdr:col>10</xdr:col>
      <xdr:colOff>117882</xdr:colOff>
      <xdr:row>82</xdr:row>
      <xdr:rowOff>1935</xdr:rowOff>
    </xdr:to>
    <xdr:sp macro="" textlink="">
      <xdr:nvSpPr>
        <xdr:cNvPr id="13" name="下矢印 20">
          <a:extLst>
            <a:ext uri="{FF2B5EF4-FFF2-40B4-BE49-F238E27FC236}">
              <a16:creationId xmlns:a16="http://schemas.microsoft.com/office/drawing/2014/main" id="{64A33111-87F9-4519-A754-772D587A3162}"/>
            </a:ext>
          </a:extLst>
        </xdr:cNvPr>
        <xdr:cNvSpPr/>
      </xdr:nvSpPr>
      <xdr:spPr>
        <a:xfrm rot="10800000">
          <a:off x="6764111" y="15295356"/>
          <a:ext cx="354646" cy="21327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3174</xdr:colOff>
      <xdr:row>37</xdr:row>
      <xdr:rowOff>88795</xdr:rowOff>
    </xdr:from>
    <xdr:to>
      <xdr:col>5</xdr:col>
      <xdr:colOff>660488</xdr:colOff>
      <xdr:row>37</xdr:row>
      <xdr:rowOff>268795</xdr:rowOff>
    </xdr:to>
    <xdr:sp macro="" textlink="">
      <xdr:nvSpPr>
        <xdr:cNvPr id="14" name="下矢印 23">
          <a:extLst>
            <a:ext uri="{FF2B5EF4-FFF2-40B4-BE49-F238E27FC236}">
              <a16:creationId xmlns:a16="http://schemas.microsoft.com/office/drawing/2014/main" id="{745D4EE4-A52D-4CFC-8D19-2597717D1BC5}"/>
            </a:ext>
          </a:extLst>
        </xdr:cNvPr>
        <xdr:cNvSpPr/>
      </xdr:nvSpPr>
      <xdr:spPr>
        <a:xfrm rot="5400000">
          <a:off x="3280306" y="6517638"/>
          <a:ext cx="180000" cy="65731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95</xdr:row>
      <xdr:rowOff>151493</xdr:rowOff>
    </xdr:from>
    <xdr:to>
      <xdr:col>8</xdr:col>
      <xdr:colOff>2722</xdr:colOff>
      <xdr:row>95</xdr:row>
      <xdr:rowOff>341601</xdr:rowOff>
    </xdr:to>
    <xdr:sp macro="" textlink="">
      <xdr:nvSpPr>
        <xdr:cNvPr id="15" name="下矢印 24">
          <a:extLst>
            <a:ext uri="{FF2B5EF4-FFF2-40B4-BE49-F238E27FC236}">
              <a16:creationId xmlns:a16="http://schemas.microsoft.com/office/drawing/2014/main" id="{B1F5D6F2-3DE4-4164-AF64-9E10D47E34BD}"/>
            </a:ext>
          </a:extLst>
        </xdr:cNvPr>
        <xdr:cNvSpPr/>
      </xdr:nvSpPr>
      <xdr:spPr>
        <a:xfrm rot="5400000">
          <a:off x="5113081" y="17205809"/>
          <a:ext cx="190108" cy="6572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190324</xdr:colOff>
      <xdr:row>57</xdr:row>
      <xdr:rowOff>19607</xdr:rowOff>
    </xdr:from>
    <xdr:to>
      <xdr:col>4</xdr:col>
      <xdr:colOff>626319</xdr:colOff>
      <xdr:row>58</xdr:row>
      <xdr:rowOff>1810</xdr:rowOff>
    </xdr:to>
    <xdr:sp macro="" textlink="">
      <xdr:nvSpPr>
        <xdr:cNvPr id="16" name="下矢印 28">
          <a:extLst>
            <a:ext uri="{FF2B5EF4-FFF2-40B4-BE49-F238E27FC236}">
              <a16:creationId xmlns:a16="http://schemas.microsoft.com/office/drawing/2014/main" id="{D7DE9C8E-EA24-4814-87EB-FAC9F644E647}"/>
            </a:ext>
          </a:extLst>
        </xdr:cNvPr>
        <xdr:cNvSpPr/>
      </xdr:nvSpPr>
      <xdr:spPr>
        <a:xfrm rot="10800000">
          <a:off x="2504899" y="10678082"/>
          <a:ext cx="435995" cy="182228"/>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162806</xdr:colOff>
      <xdr:row>57</xdr:row>
      <xdr:rowOff>19607</xdr:rowOff>
    </xdr:from>
    <xdr:to>
      <xdr:col>10</xdr:col>
      <xdr:colOff>585854</xdr:colOff>
      <xdr:row>58</xdr:row>
      <xdr:rowOff>1810</xdr:rowOff>
    </xdr:to>
    <xdr:sp macro="" textlink="">
      <xdr:nvSpPr>
        <xdr:cNvPr id="17" name="下矢印 29">
          <a:extLst>
            <a:ext uri="{FF2B5EF4-FFF2-40B4-BE49-F238E27FC236}">
              <a16:creationId xmlns:a16="http://schemas.microsoft.com/office/drawing/2014/main" id="{2D2FB157-238C-4C47-A7D1-EBB7B9E41637}"/>
            </a:ext>
          </a:extLst>
        </xdr:cNvPr>
        <xdr:cNvSpPr/>
      </xdr:nvSpPr>
      <xdr:spPr>
        <a:xfrm rot="10800000">
          <a:off x="7163681" y="10678082"/>
          <a:ext cx="423048" cy="182228"/>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87</xdr:row>
      <xdr:rowOff>58057</xdr:rowOff>
    </xdr:from>
    <xdr:to>
      <xdr:col>8</xdr:col>
      <xdr:colOff>2722</xdr:colOff>
      <xdr:row>87</xdr:row>
      <xdr:rowOff>238057</xdr:rowOff>
    </xdr:to>
    <xdr:sp macro="" textlink="">
      <xdr:nvSpPr>
        <xdr:cNvPr id="18" name="下矢印 30">
          <a:extLst>
            <a:ext uri="{FF2B5EF4-FFF2-40B4-BE49-F238E27FC236}">
              <a16:creationId xmlns:a16="http://schemas.microsoft.com/office/drawing/2014/main" id="{E0902A03-130B-4A95-94C8-2940552D0312}"/>
            </a:ext>
          </a:extLst>
        </xdr:cNvPr>
        <xdr:cNvSpPr/>
      </xdr:nvSpPr>
      <xdr:spPr>
        <a:xfrm rot="5400000">
          <a:off x="5118135" y="15954794"/>
          <a:ext cx="180000" cy="6572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91</xdr:row>
      <xdr:rowOff>54429</xdr:rowOff>
    </xdr:from>
    <xdr:to>
      <xdr:col>8</xdr:col>
      <xdr:colOff>2722</xdr:colOff>
      <xdr:row>91</xdr:row>
      <xdr:rowOff>228222</xdr:rowOff>
    </xdr:to>
    <xdr:sp macro="" textlink="">
      <xdr:nvSpPr>
        <xdr:cNvPr id="19" name="下矢印 31">
          <a:extLst>
            <a:ext uri="{FF2B5EF4-FFF2-40B4-BE49-F238E27FC236}">
              <a16:creationId xmlns:a16="http://schemas.microsoft.com/office/drawing/2014/main" id="{5FCBA539-ECF4-477F-B50C-8908A6663FD9}"/>
            </a:ext>
          </a:extLst>
        </xdr:cNvPr>
        <xdr:cNvSpPr/>
      </xdr:nvSpPr>
      <xdr:spPr>
        <a:xfrm rot="5400000">
          <a:off x="5121238" y="16519563"/>
          <a:ext cx="173793" cy="6572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89</xdr:row>
      <xdr:rowOff>46265</xdr:rowOff>
    </xdr:from>
    <xdr:to>
      <xdr:col>8</xdr:col>
      <xdr:colOff>2722</xdr:colOff>
      <xdr:row>89</xdr:row>
      <xdr:rowOff>226265</xdr:rowOff>
    </xdr:to>
    <xdr:sp macro="" textlink="">
      <xdr:nvSpPr>
        <xdr:cNvPr id="20" name="下矢印 32">
          <a:extLst>
            <a:ext uri="{FF2B5EF4-FFF2-40B4-BE49-F238E27FC236}">
              <a16:creationId xmlns:a16="http://schemas.microsoft.com/office/drawing/2014/main" id="{0E75E6DA-F169-4A82-B1A3-A9DCD730592A}"/>
            </a:ext>
          </a:extLst>
        </xdr:cNvPr>
        <xdr:cNvSpPr/>
      </xdr:nvSpPr>
      <xdr:spPr>
        <a:xfrm rot="5400000">
          <a:off x="5118135" y="16228752"/>
          <a:ext cx="180000" cy="6572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458086</xdr:colOff>
      <xdr:row>30</xdr:row>
      <xdr:rowOff>4157</xdr:rowOff>
    </xdr:from>
    <xdr:to>
      <xdr:col>6</xdr:col>
      <xdr:colOff>188536</xdr:colOff>
      <xdr:row>30</xdr:row>
      <xdr:rowOff>154406</xdr:rowOff>
    </xdr:to>
    <xdr:sp macro="" textlink="">
      <xdr:nvSpPr>
        <xdr:cNvPr id="21" name="下矢印 33">
          <a:extLst>
            <a:ext uri="{FF2B5EF4-FFF2-40B4-BE49-F238E27FC236}">
              <a16:creationId xmlns:a16="http://schemas.microsoft.com/office/drawing/2014/main" id="{29EF1A7F-FFE3-4A4E-8351-E578538317BF}"/>
            </a:ext>
          </a:extLst>
        </xdr:cNvPr>
        <xdr:cNvSpPr/>
      </xdr:nvSpPr>
      <xdr:spPr>
        <a:xfrm rot="10800000">
          <a:off x="3496561" y="5576282"/>
          <a:ext cx="787725" cy="15024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475015</xdr:colOff>
      <xdr:row>30</xdr:row>
      <xdr:rowOff>4157</xdr:rowOff>
    </xdr:from>
    <xdr:to>
      <xdr:col>12</xdr:col>
      <xdr:colOff>205430</xdr:colOff>
      <xdr:row>30</xdr:row>
      <xdr:rowOff>154406</xdr:rowOff>
    </xdr:to>
    <xdr:sp macro="" textlink="">
      <xdr:nvSpPr>
        <xdr:cNvPr id="22" name="下矢印 34">
          <a:extLst>
            <a:ext uri="{FF2B5EF4-FFF2-40B4-BE49-F238E27FC236}">
              <a16:creationId xmlns:a16="http://schemas.microsoft.com/office/drawing/2014/main" id="{7887B6CC-0713-4AB6-A938-9606E3549653}"/>
            </a:ext>
          </a:extLst>
        </xdr:cNvPr>
        <xdr:cNvSpPr/>
      </xdr:nvSpPr>
      <xdr:spPr>
        <a:xfrm rot="10800000">
          <a:off x="8209315" y="5576282"/>
          <a:ext cx="463840" cy="15024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458085</xdr:colOff>
      <xdr:row>34</xdr:row>
      <xdr:rowOff>1193</xdr:rowOff>
    </xdr:from>
    <xdr:to>
      <xdr:col>6</xdr:col>
      <xdr:colOff>188535</xdr:colOff>
      <xdr:row>35</xdr:row>
      <xdr:rowOff>6928</xdr:rowOff>
    </xdr:to>
    <xdr:sp macro="" textlink="">
      <xdr:nvSpPr>
        <xdr:cNvPr id="23" name="下矢印 35">
          <a:extLst>
            <a:ext uri="{FF2B5EF4-FFF2-40B4-BE49-F238E27FC236}">
              <a16:creationId xmlns:a16="http://schemas.microsoft.com/office/drawing/2014/main" id="{80DF7B34-DB0E-4F7A-82AD-6D972EB5DC23}"/>
            </a:ext>
          </a:extLst>
        </xdr:cNvPr>
        <xdr:cNvSpPr/>
      </xdr:nvSpPr>
      <xdr:spPr>
        <a:xfrm rot="10800000">
          <a:off x="3496560" y="6259118"/>
          <a:ext cx="787725" cy="1771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475015</xdr:colOff>
      <xdr:row>34</xdr:row>
      <xdr:rowOff>1193</xdr:rowOff>
    </xdr:from>
    <xdr:to>
      <xdr:col>12</xdr:col>
      <xdr:colOff>205430</xdr:colOff>
      <xdr:row>35</xdr:row>
      <xdr:rowOff>6928</xdr:rowOff>
    </xdr:to>
    <xdr:sp macro="" textlink="">
      <xdr:nvSpPr>
        <xdr:cNvPr id="24" name="下矢印 36">
          <a:extLst>
            <a:ext uri="{FF2B5EF4-FFF2-40B4-BE49-F238E27FC236}">
              <a16:creationId xmlns:a16="http://schemas.microsoft.com/office/drawing/2014/main" id="{5DA0CFC6-A349-4017-B2BB-F682C0A311F9}"/>
            </a:ext>
          </a:extLst>
        </xdr:cNvPr>
        <xdr:cNvSpPr/>
      </xdr:nvSpPr>
      <xdr:spPr>
        <a:xfrm rot="10800000">
          <a:off x="8209315" y="6259118"/>
          <a:ext cx="463840" cy="1771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9524</xdr:colOff>
      <xdr:row>27</xdr:row>
      <xdr:rowOff>88795</xdr:rowOff>
    </xdr:from>
    <xdr:to>
      <xdr:col>6</xdr:col>
      <xdr:colOff>653724</xdr:colOff>
      <xdr:row>27</xdr:row>
      <xdr:rowOff>265903</xdr:rowOff>
    </xdr:to>
    <xdr:sp macro="" textlink="">
      <xdr:nvSpPr>
        <xdr:cNvPr id="25" name="下矢印 38">
          <a:extLst>
            <a:ext uri="{FF2B5EF4-FFF2-40B4-BE49-F238E27FC236}">
              <a16:creationId xmlns:a16="http://schemas.microsoft.com/office/drawing/2014/main" id="{C04FB807-21A8-4CA1-B3F8-9329D861A903}"/>
            </a:ext>
          </a:extLst>
        </xdr:cNvPr>
        <xdr:cNvSpPr/>
      </xdr:nvSpPr>
      <xdr:spPr>
        <a:xfrm rot="5400000">
          <a:off x="4338820" y="4779674"/>
          <a:ext cx="177108" cy="644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3175</xdr:colOff>
      <xdr:row>23</xdr:row>
      <xdr:rowOff>114300</xdr:rowOff>
    </xdr:from>
    <xdr:to>
      <xdr:col>9</xdr:col>
      <xdr:colOff>660547</xdr:colOff>
      <xdr:row>23</xdr:row>
      <xdr:rowOff>291408</xdr:rowOff>
    </xdr:to>
    <xdr:sp macro="" textlink="">
      <xdr:nvSpPr>
        <xdr:cNvPr id="26" name="下矢印 39">
          <a:extLst>
            <a:ext uri="{FF2B5EF4-FFF2-40B4-BE49-F238E27FC236}">
              <a16:creationId xmlns:a16="http://schemas.microsoft.com/office/drawing/2014/main" id="{41B6409A-B326-4807-B442-D414D3330398}"/>
            </a:ext>
          </a:extLst>
        </xdr:cNvPr>
        <xdr:cNvSpPr/>
      </xdr:nvSpPr>
      <xdr:spPr>
        <a:xfrm rot="5400000">
          <a:off x="6510757" y="3674643"/>
          <a:ext cx="177108" cy="65737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3175</xdr:colOff>
      <xdr:row>25</xdr:row>
      <xdr:rowOff>152400</xdr:rowOff>
    </xdr:from>
    <xdr:to>
      <xdr:col>9</xdr:col>
      <xdr:colOff>660547</xdr:colOff>
      <xdr:row>25</xdr:row>
      <xdr:rowOff>338829</xdr:rowOff>
    </xdr:to>
    <xdr:sp macro="" textlink="">
      <xdr:nvSpPr>
        <xdr:cNvPr id="27" name="下矢印 40">
          <a:extLst>
            <a:ext uri="{FF2B5EF4-FFF2-40B4-BE49-F238E27FC236}">
              <a16:creationId xmlns:a16="http://schemas.microsoft.com/office/drawing/2014/main" id="{DA8C00DB-EA3C-4482-A73E-DFF831134D9F}"/>
            </a:ext>
          </a:extLst>
        </xdr:cNvPr>
        <xdr:cNvSpPr/>
      </xdr:nvSpPr>
      <xdr:spPr>
        <a:xfrm rot="5400000">
          <a:off x="6506096" y="4222229"/>
          <a:ext cx="186429" cy="65737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2588</xdr:colOff>
      <xdr:row>39</xdr:row>
      <xdr:rowOff>41164</xdr:rowOff>
    </xdr:from>
    <xdr:to>
      <xdr:col>7</xdr:col>
      <xdr:colOff>665126</xdr:colOff>
      <xdr:row>39</xdr:row>
      <xdr:rowOff>227593</xdr:rowOff>
    </xdr:to>
    <xdr:sp macro="" textlink="">
      <xdr:nvSpPr>
        <xdr:cNvPr id="28" name="下矢印 41">
          <a:extLst>
            <a:ext uri="{FF2B5EF4-FFF2-40B4-BE49-F238E27FC236}">
              <a16:creationId xmlns:a16="http://schemas.microsoft.com/office/drawing/2014/main" id="{88C8F000-2347-4047-9B8B-87EECBBE4866}"/>
            </a:ext>
          </a:extLst>
        </xdr:cNvPr>
        <xdr:cNvSpPr/>
      </xdr:nvSpPr>
      <xdr:spPr>
        <a:xfrm rot="5400000">
          <a:off x="5098392" y="6965910"/>
          <a:ext cx="186429" cy="662538"/>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2588</xdr:colOff>
      <xdr:row>41</xdr:row>
      <xdr:rowOff>41164</xdr:rowOff>
    </xdr:from>
    <xdr:to>
      <xdr:col>7</xdr:col>
      <xdr:colOff>665126</xdr:colOff>
      <xdr:row>41</xdr:row>
      <xdr:rowOff>227593</xdr:rowOff>
    </xdr:to>
    <xdr:sp macro="" textlink="">
      <xdr:nvSpPr>
        <xdr:cNvPr id="29" name="下矢印 42">
          <a:extLst>
            <a:ext uri="{FF2B5EF4-FFF2-40B4-BE49-F238E27FC236}">
              <a16:creationId xmlns:a16="http://schemas.microsoft.com/office/drawing/2014/main" id="{63896522-FD07-45A4-8F5A-C3110B65A197}"/>
            </a:ext>
          </a:extLst>
        </xdr:cNvPr>
        <xdr:cNvSpPr/>
      </xdr:nvSpPr>
      <xdr:spPr>
        <a:xfrm rot="5400000">
          <a:off x="5098392" y="7289760"/>
          <a:ext cx="186429" cy="662538"/>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19624</xdr:colOff>
      <xdr:row>66</xdr:row>
      <xdr:rowOff>81537</xdr:rowOff>
    </xdr:from>
    <xdr:to>
      <xdr:col>6</xdr:col>
      <xdr:colOff>3228</xdr:colOff>
      <xdr:row>66</xdr:row>
      <xdr:rowOff>261537</xdr:rowOff>
    </xdr:to>
    <xdr:sp macro="" textlink="">
      <xdr:nvSpPr>
        <xdr:cNvPr id="30" name="下矢印 50">
          <a:extLst>
            <a:ext uri="{FF2B5EF4-FFF2-40B4-BE49-F238E27FC236}">
              <a16:creationId xmlns:a16="http://schemas.microsoft.com/office/drawing/2014/main" id="{67A1AB0C-F075-4E9D-AD6F-79B6B39AB359}"/>
            </a:ext>
          </a:extLst>
        </xdr:cNvPr>
        <xdr:cNvSpPr/>
      </xdr:nvSpPr>
      <xdr:spPr>
        <a:xfrm rot="5400000">
          <a:off x="3488539" y="11738322"/>
          <a:ext cx="180000" cy="104087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21772</xdr:colOff>
      <xdr:row>93</xdr:row>
      <xdr:rowOff>38554</xdr:rowOff>
    </xdr:from>
    <xdr:to>
      <xdr:col>8</xdr:col>
      <xdr:colOff>2722</xdr:colOff>
      <xdr:row>93</xdr:row>
      <xdr:rowOff>224904</xdr:rowOff>
    </xdr:to>
    <xdr:sp macro="" textlink="">
      <xdr:nvSpPr>
        <xdr:cNvPr id="31" name="下矢印 37">
          <a:extLst>
            <a:ext uri="{FF2B5EF4-FFF2-40B4-BE49-F238E27FC236}">
              <a16:creationId xmlns:a16="http://schemas.microsoft.com/office/drawing/2014/main" id="{94BA26A5-3B1E-4C8F-B7CB-4B974FEF68ED}"/>
            </a:ext>
          </a:extLst>
        </xdr:cNvPr>
        <xdr:cNvSpPr/>
      </xdr:nvSpPr>
      <xdr:spPr>
        <a:xfrm rot="5400000">
          <a:off x="5114960" y="16814766"/>
          <a:ext cx="186350" cy="6572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518407</xdr:colOff>
      <xdr:row>20</xdr:row>
      <xdr:rowOff>23840</xdr:rowOff>
    </xdr:from>
    <xdr:to>
      <xdr:col>4</xdr:col>
      <xdr:colOff>144290</xdr:colOff>
      <xdr:row>21</xdr:row>
      <xdr:rowOff>15127</xdr:rowOff>
    </xdr:to>
    <xdr:sp macro="" textlink="">
      <xdr:nvSpPr>
        <xdr:cNvPr id="32" name="下矢印 43">
          <a:extLst>
            <a:ext uri="{FF2B5EF4-FFF2-40B4-BE49-F238E27FC236}">
              <a16:creationId xmlns:a16="http://schemas.microsoft.com/office/drawing/2014/main" id="{196FB376-90C5-4336-B3D8-825DBA3291F4}"/>
            </a:ext>
          </a:extLst>
        </xdr:cNvPr>
        <xdr:cNvSpPr/>
      </xdr:nvSpPr>
      <xdr:spPr>
        <a:xfrm rot="10800000">
          <a:off x="2032882" y="3081365"/>
          <a:ext cx="425983" cy="16273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518407</xdr:colOff>
      <xdr:row>49</xdr:row>
      <xdr:rowOff>20666</xdr:rowOff>
    </xdr:from>
    <xdr:to>
      <xdr:col>4</xdr:col>
      <xdr:colOff>144290</xdr:colOff>
      <xdr:row>50</xdr:row>
      <xdr:rowOff>14872</xdr:rowOff>
    </xdr:to>
    <xdr:sp macro="" textlink="">
      <xdr:nvSpPr>
        <xdr:cNvPr id="33" name="下矢印 44">
          <a:extLst>
            <a:ext uri="{FF2B5EF4-FFF2-40B4-BE49-F238E27FC236}">
              <a16:creationId xmlns:a16="http://schemas.microsoft.com/office/drawing/2014/main" id="{EEE4EDCA-488F-4414-9223-B0C5D81C68CE}"/>
            </a:ext>
          </a:extLst>
        </xdr:cNvPr>
        <xdr:cNvSpPr/>
      </xdr:nvSpPr>
      <xdr:spPr>
        <a:xfrm rot="10800000">
          <a:off x="2032882" y="9288491"/>
          <a:ext cx="425983" cy="16565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435579</xdr:colOff>
      <xdr:row>104</xdr:row>
      <xdr:rowOff>19463</xdr:rowOff>
    </xdr:from>
    <xdr:to>
      <xdr:col>11</xdr:col>
      <xdr:colOff>44424</xdr:colOff>
      <xdr:row>105</xdr:row>
      <xdr:rowOff>4449</xdr:rowOff>
    </xdr:to>
    <xdr:sp macro="" textlink="">
      <xdr:nvSpPr>
        <xdr:cNvPr id="35" name="下矢印 46">
          <a:extLst>
            <a:ext uri="{FF2B5EF4-FFF2-40B4-BE49-F238E27FC236}">
              <a16:creationId xmlns:a16="http://schemas.microsoft.com/office/drawing/2014/main" id="{C54648BC-B7F4-4DC8-9194-5ACEB41C7A5A}"/>
            </a:ext>
          </a:extLst>
        </xdr:cNvPr>
        <xdr:cNvSpPr/>
      </xdr:nvSpPr>
      <xdr:spPr>
        <a:xfrm rot="10800000">
          <a:off x="7436454" y="18983738"/>
          <a:ext cx="342270" cy="21358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474166</xdr:colOff>
      <xdr:row>20</xdr:row>
      <xdr:rowOff>23841</xdr:rowOff>
    </xdr:from>
    <xdr:to>
      <xdr:col>11</xdr:col>
      <xdr:colOff>204860</xdr:colOff>
      <xdr:row>21</xdr:row>
      <xdr:rowOff>15128</xdr:rowOff>
    </xdr:to>
    <xdr:sp macro="" textlink="">
      <xdr:nvSpPr>
        <xdr:cNvPr id="36" name="下矢印 52">
          <a:extLst>
            <a:ext uri="{FF2B5EF4-FFF2-40B4-BE49-F238E27FC236}">
              <a16:creationId xmlns:a16="http://schemas.microsoft.com/office/drawing/2014/main" id="{DAB82A84-85AA-465D-B88E-0BE6E3D98956}"/>
            </a:ext>
          </a:extLst>
        </xdr:cNvPr>
        <xdr:cNvSpPr/>
      </xdr:nvSpPr>
      <xdr:spPr>
        <a:xfrm rot="10800000">
          <a:off x="7475041" y="3081366"/>
          <a:ext cx="464119" cy="16273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518407</xdr:colOff>
      <xdr:row>20</xdr:row>
      <xdr:rowOff>23840</xdr:rowOff>
    </xdr:from>
    <xdr:to>
      <xdr:col>4</xdr:col>
      <xdr:colOff>144290</xdr:colOff>
      <xdr:row>21</xdr:row>
      <xdr:rowOff>15127</xdr:rowOff>
    </xdr:to>
    <xdr:sp macro="" textlink="">
      <xdr:nvSpPr>
        <xdr:cNvPr id="37" name="下矢印 53">
          <a:extLst>
            <a:ext uri="{FF2B5EF4-FFF2-40B4-BE49-F238E27FC236}">
              <a16:creationId xmlns:a16="http://schemas.microsoft.com/office/drawing/2014/main" id="{4ABD3023-49E9-4733-BDD8-04DF1B412723}"/>
            </a:ext>
          </a:extLst>
        </xdr:cNvPr>
        <xdr:cNvSpPr/>
      </xdr:nvSpPr>
      <xdr:spPr>
        <a:xfrm rot="10800000">
          <a:off x="2032882" y="3081365"/>
          <a:ext cx="425983" cy="16273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112485</xdr:colOff>
      <xdr:row>78</xdr:row>
      <xdr:rowOff>110674</xdr:rowOff>
    </xdr:from>
    <xdr:to>
      <xdr:col>7</xdr:col>
      <xdr:colOff>7710</xdr:colOff>
      <xdr:row>78</xdr:row>
      <xdr:rowOff>284245</xdr:rowOff>
    </xdr:to>
    <xdr:sp macro="" textlink="">
      <xdr:nvSpPr>
        <xdr:cNvPr id="38" name="下矢印 54">
          <a:extLst>
            <a:ext uri="{FF2B5EF4-FFF2-40B4-BE49-F238E27FC236}">
              <a16:creationId xmlns:a16="http://schemas.microsoft.com/office/drawing/2014/main" id="{E664F3D3-522B-4759-B391-F49564A5BAB2}"/>
            </a:ext>
          </a:extLst>
        </xdr:cNvPr>
        <xdr:cNvSpPr/>
      </xdr:nvSpPr>
      <xdr:spPr>
        <a:xfrm rot="5400000">
          <a:off x="4450062" y="14499247"/>
          <a:ext cx="173571" cy="6572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467816</xdr:colOff>
      <xdr:row>20</xdr:row>
      <xdr:rowOff>23841</xdr:rowOff>
    </xdr:from>
    <xdr:to>
      <xdr:col>11</xdr:col>
      <xdr:colOff>230091</xdr:colOff>
      <xdr:row>21</xdr:row>
      <xdr:rowOff>15128</xdr:rowOff>
    </xdr:to>
    <xdr:sp macro="" textlink="">
      <xdr:nvSpPr>
        <xdr:cNvPr id="41" name="下矢印 7">
          <a:extLst>
            <a:ext uri="{FF2B5EF4-FFF2-40B4-BE49-F238E27FC236}">
              <a16:creationId xmlns:a16="http://schemas.microsoft.com/office/drawing/2014/main" id="{D8B78CBE-B941-43AC-976D-33CDF7B24A4C}"/>
            </a:ext>
          </a:extLst>
        </xdr:cNvPr>
        <xdr:cNvSpPr/>
      </xdr:nvSpPr>
      <xdr:spPr>
        <a:xfrm rot="10800000">
          <a:off x="7325816" y="5100666"/>
          <a:ext cx="448075" cy="22941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540632</xdr:colOff>
      <xdr:row>20</xdr:row>
      <xdr:rowOff>23840</xdr:rowOff>
    </xdr:from>
    <xdr:to>
      <xdr:col>4</xdr:col>
      <xdr:colOff>143168</xdr:colOff>
      <xdr:row>21</xdr:row>
      <xdr:rowOff>15127</xdr:rowOff>
    </xdr:to>
    <xdr:sp macro="" textlink="">
      <xdr:nvSpPr>
        <xdr:cNvPr id="42" name="下矢印 27">
          <a:extLst>
            <a:ext uri="{FF2B5EF4-FFF2-40B4-BE49-F238E27FC236}">
              <a16:creationId xmlns:a16="http://schemas.microsoft.com/office/drawing/2014/main" id="{475EDBD4-5063-4B8B-B500-C91A0F04F413}"/>
            </a:ext>
          </a:extLst>
        </xdr:cNvPr>
        <xdr:cNvSpPr/>
      </xdr:nvSpPr>
      <xdr:spPr>
        <a:xfrm rot="10800000">
          <a:off x="2598032" y="5100665"/>
          <a:ext cx="288336" cy="22941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ghg-santeikohyo.env.go.jp/files/calc/itiran2015.pdf" TargetMode="External"/><Relationship Id="rId2" Type="http://schemas.openxmlformats.org/officeDocument/2006/relationships/hyperlink" Target="http://www.eica.jp/search/download.php?file=c_7_3_87.pdf&amp;id=12" TargetMode="External"/><Relationship Id="rId1" Type="http://schemas.openxmlformats.org/officeDocument/2006/relationships/hyperlink" Target="https://www.eccj.or.jp/b_tuning/gdbook/6_2.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ghg-santeikohyo.env.go.jp/files/calc/itiran2015.pdf" TargetMode="External"/><Relationship Id="rId2" Type="http://schemas.openxmlformats.org/officeDocument/2006/relationships/hyperlink" Target="http://www.eica.jp/search/download.php?file=c_7_3_87.pdf&amp;id=12" TargetMode="External"/><Relationship Id="rId1" Type="http://schemas.openxmlformats.org/officeDocument/2006/relationships/hyperlink" Target="https://www.eccj.or.jp/b_tuning/gdbook/6_2.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9024-AC21-40D6-BE46-04CF8284B0DB}">
  <dimension ref="B2:M29"/>
  <sheetViews>
    <sheetView view="pageBreakPreview" topLeftCell="A10" zoomScaleNormal="100" zoomScaleSheetLayoutView="100" workbookViewId="0">
      <selection activeCell="B4" sqref="B4:M4"/>
    </sheetView>
  </sheetViews>
  <sheetFormatPr defaultRowHeight="18.75" x14ac:dyDescent="0.4"/>
  <sheetData>
    <row r="2" spans="2:13" ht="19.5" x14ac:dyDescent="0.4">
      <c r="B2" s="92" t="s">
        <v>184</v>
      </c>
      <c r="C2" s="92"/>
      <c r="D2" s="92"/>
      <c r="E2" s="92"/>
      <c r="F2" s="92"/>
      <c r="G2" s="92"/>
      <c r="H2" s="92"/>
      <c r="I2" s="92"/>
      <c r="J2" s="92"/>
      <c r="K2" s="92"/>
      <c r="L2" s="92"/>
      <c r="M2" s="92"/>
    </row>
    <row r="3" spans="2:13" x14ac:dyDescent="0.4">
      <c r="B3" s="1"/>
      <c r="C3" s="1"/>
      <c r="D3" s="1"/>
      <c r="E3" s="1"/>
      <c r="F3" s="1"/>
      <c r="G3" s="1"/>
      <c r="H3" s="1"/>
      <c r="I3" s="1"/>
      <c r="J3" s="1"/>
      <c r="K3" s="1"/>
      <c r="L3" s="1"/>
      <c r="M3" s="1"/>
    </row>
    <row r="4" spans="2:13" ht="30" x14ac:dyDescent="0.4">
      <c r="B4" s="93" t="s">
        <v>186</v>
      </c>
      <c r="C4" s="93"/>
      <c r="D4" s="93"/>
      <c r="E4" s="93"/>
      <c r="F4" s="93"/>
      <c r="G4" s="93"/>
      <c r="H4" s="93"/>
      <c r="I4" s="93"/>
      <c r="J4" s="93"/>
      <c r="K4" s="93"/>
      <c r="L4" s="93"/>
      <c r="M4" s="93"/>
    </row>
    <row r="5" spans="2:13" x14ac:dyDescent="0.4">
      <c r="B5" s="1"/>
      <c r="C5" s="1"/>
      <c r="D5" s="1"/>
      <c r="E5" s="1"/>
      <c r="F5" s="1"/>
      <c r="G5" s="1"/>
      <c r="H5" s="1"/>
      <c r="I5" s="1"/>
      <c r="J5" s="1"/>
      <c r="K5" s="1"/>
      <c r="L5" s="1"/>
      <c r="M5" s="1"/>
    </row>
    <row r="6" spans="2:13" x14ac:dyDescent="0.4">
      <c r="B6" s="94" t="s">
        <v>177</v>
      </c>
      <c r="C6" s="94"/>
      <c r="D6" s="94"/>
      <c r="E6" s="94"/>
      <c r="F6" s="94"/>
      <c r="G6" s="94"/>
      <c r="H6" s="94"/>
      <c r="I6" s="94"/>
      <c r="J6" s="94"/>
      <c r="K6" s="94"/>
      <c r="L6" s="94"/>
      <c r="M6" s="94"/>
    </row>
    <row r="7" spans="2:13" ht="19.5" thickBot="1" x14ac:dyDescent="0.45">
      <c r="B7" s="78"/>
      <c r="C7" s="78"/>
      <c r="D7" s="78"/>
      <c r="E7" s="78"/>
      <c r="F7" s="78"/>
      <c r="G7" s="78"/>
      <c r="H7" s="78"/>
      <c r="I7" s="78"/>
      <c r="J7" s="78"/>
      <c r="K7" s="78"/>
      <c r="L7" s="78"/>
      <c r="M7" s="78"/>
    </row>
    <row r="8" spans="2:13" ht="180.75" customHeight="1" thickTop="1" thickBot="1" x14ac:dyDescent="0.45">
      <c r="B8" s="95" t="s">
        <v>178</v>
      </c>
      <c r="C8" s="96"/>
      <c r="D8" s="96"/>
      <c r="E8" s="96"/>
      <c r="F8" s="96"/>
      <c r="G8" s="96"/>
      <c r="H8" s="96"/>
      <c r="I8" s="96"/>
      <c r="J8" s="96"/>
      <c r="K8" s="96"/>
      <c r="L8" s="96"/>
      <c r="M8" s="97"/>
    </row>
    <row r="9" spans="2:13" ht="19.5" thickTop="1" x14ac:dyDescent="0.4">
      <c r="B9" s="17"/>
      <c r="C9" s="17"/>
      <c r="D9" s="17"/>
      <c r="E9" s="17"/>
      <c r="F9" s="17"/>
      <c r="G9" s="17"/>
      <c r="H9" s="17"/>
      <c r="I9" s="17"/>
      <c r="J9" s="17"/>
      <c r="K9" s="17"/>
      <c r="L9" s="17"/>
      <c r="M9" s="17"/>
    </row>
    <row r="10" spans="2:13" x14ac:dyDescent="0.4">
      <c r="B10" s="88"/>
      <c r="C10" s="88"/>
      <c r="D10" s="88"/>
      <c r="E10" s="88"/>
      <c r="F10" s="88"/>
      <c r="G10" s="88"/>
      <c r="H10" s="88"/>
      <c r="I10" s="88"/>
      <c r="J10" s="88"/>
      <c r="K10" s="88"/>
      <c r="L10" s="88"/>
      <c r="M10" s="88"/>
    </row>
    <row r="11" spans="2:13" x14ac:dyDescent="0.4">
      <c r="B11" s="17"/>
      <c r="C11" s="17"/>
      <c r="D11" s="17"/>
      <c r="E11" s="17"/>
      <c r="F11" s="17"/>
      <c r="G11" s="17"/>
      <c r="H11" s="17"/>
      <c r="I11" s="17"/>
      <c r="J11" s="17"/>
      <c r="K11" s="17"/>
      <c r="L11" s="17"/>
      <c r="M11" s="17"/>
    </row>
    <row r="12" spans="2:13" x14ac:dyDescent="0.4">
      <c r="B12" s="88"/>
      <c r="C12" s="88"/>
      <c r="D12" s="90"/>
      <c r="E12" s="90"/>
      <c r="F12" s="90"/>
      <c r="G12" s="90"/>
      <c r="H12" s="90"/>
      <c r="I12" s="90"/>
      <c r="J12" s="90"/>
      <c r="K12" s="90"/>
      <c r="L12" s="90"/>
      <c r="M12" s="90"/>
    </row>
    <row r="13" spans="2:13" x14ac:dyDescent="0.4">
      <c r="B13" s="88"/>
      <c r="C13" s="88"/>
      <c r="D13" s="55"/>
      <c r="E13" s="90"/>
      <c r="F13" s="90"/>
      <c r="G13" s="17"/>
      <c r="H13" s="17"/>
      <c r="I13" s="17"/>
      <c r="J13" s="17"/>
      <c r="K13" s="17"/>
      <c r="L13" s="17"/>
      <c r="M13" s="17"/>
    </row>
    <row r="14" spans="2:13" x14ac:dyDescent="0.4">
      <c r="B14" s="88"/>
      <c r="C14" s="88"/>
      <c r="D14" s="90"/>
      <c r="E14" s="90"/>
      <c r="F14" s="90"/>
      <c r="G14" s="90"/>
      <c r="H14" s="90"/>
      <c r="I14" s="90"/>
      <c r="J14" s="90"/>
      <c r="K14" s="90"/>
      <c r="L14" s="90"/>
      <c r="M14" s="90"/>
    </row>
    <row r="15" spans="2:13" x14ac:dyDescent="0.4">
      <c r="B15" s="55"/>
      <c r="C15" s="55"/>
      <c r="D15" s="17"/>
      <c r="E15" s="17"/>
      <c r="F15" s="17"/>
      <c r="G15" s="17"/>
      <c r="H15" s="17"/>
      <c r="I15" s="17"/>
      <c r="J15" s="17"/>
      <c r="K15" s="17"/>
      <c r="L15" s="17"/>
      <c r="M15" s="17"/>
    </row>
    <row r="16" spans="2:13" x14ac:dyDescent="0.4">
      <c r="B16" s="88"/>
      <c r="C16" s="88"/>
      <c r="D16" s="91"/>
      <c r="E16" s="91"/>
      <c r="F16" s="17"/>
      <c r="G16" s="88"/>
      <c r="H16" s="88"/>
      <c r="I16" s="91"/>
      <c r="J16" s="91"/>
      <c r="K16" s="17"/>
      <c r="L16" s="17"/>
      <c r="M16" s="17"/>
    </row>
    <row r="17" spans="2:13" x14ac:dyDescent="0.4">
      <c r="B17" s="79"/>
      <c r="C17" s="79"/>
      <c r="D17" s="55"/>
      <c r="E17" s="55"/>
      <c r="F17" s="17"/>
      <c r="G17" s="79"/>
      <c r="H17" s="79"/>
      <c r="I17" s="55"/>
      <c r="J17" s="55"/>
      <c r="K17" s="17"/>
      <c r="L17" s="17"/>
      <c r="M17" s="17"/>
    </row>
    <row r="18" spans="2:13" ht="19.5" x14ac:dyDescent="0.4">
      <c r="B18" s="38"/>
      <c r="C18" s="80"/>
      <c r="D18" s="80"/>
      <c r="E18" s="80"/>
      <c r="F18" s="81"/>
      <c r="G18" s="38"/>
      <c r="H18" s="38"/>
      <c r="I18" s="38"/>
      <c r="J18" s="38"/>
      <c r="K18" s="17"/>
      <c r="L18" s="82" t="s">
        <v>179</v>
      </c>
      <c r="M18" s="83"/>
    </row>
    <row r="19" spans="2:13" x14ac:dyDescent="0.4">
      <c r="B19" s="80"/>
      <c r="C19" s="80"/>
      <c r="D19" s="80"/>
      <c r="E19" s="80"/>
      <c r="F19" s="81"/>
      <c r="G19" s="38"/>
      <c r="H19" s="38"/>
      <c r="I19" s="38"/>
      <c r="J19" s="38"/>
      <c r="K19" s="17"/>
      <c r="L19" s="17"/>
      <c r="M19" s="17"/>
    </row>
    <row r="20" spans="2:13" ht="24" x14ac:dyDescent="0.4">
      <c r="B20" s="87" t="s">
        <v>180</v>
      </c>
      <c r="C20" s="87"/>
      <c r="D20" s="87"/>
      <c r="E20" s="87"/>
      <c r="F20" s="87"/>
      <c r="G20" s="87"/>
      <c r="H20" s="87"/>
      <c r="I20" s="87"/>
      <c r="J20" s="87"/>
      <c r="K20" s="87"/>
      <c r="L20" s="87"/>
      <c r="M20" s="87"/>
    </row>
    <row r="21" spans="2:13" x14ac:dyDescent="0.4">
      <c r="B21" s="88"/>
      <c r="C21" s="88"/>
      <c r="D21" s="88"/>
      <c r="E21" s="88"/>
      <c r="F21" s="88"/>
      <c r="G21" s="88"/>
      <c r="H21" s="88"/>
      <c r="I21" s="88"/>
      <c r="J21" s="88"/>
      <c r="K21" s="88"/>
      <c r="L21" s="88"/>
      <c r="M21" s="88"/>
    </row>
    <row r="22" spans="2:13" x14ac:dyDescent="0.4">
      <c r="B22" s="17"/>
      <c r="C22" s="17"/>
      <c r="D22" s="17"/>
      <c r="E22" s="17"/>
      <c r="F22" s="17"/>
      <c r="G22" s="17"/>
      <c r="H22" s="17"/>
      <c r="I22" s="17"/>
      <c r="J22" s="17"/>
      <c r="K22" s="17"/>
      <c r="L22" s="17"/>
      <c r="M22" s="17"/>
    </row>
    <row r="23" spans="2:13" x14ac:dyDescent="0.4">
      <c r="B23" s="89"/>
      <c r="C23" s="89"/>
      <c r="D23" s="55"/>
      <c r="E23" s="90"/>
      <c r="F23" s="90"/>
      <c r="G23" s="17"/>
      <c r="H23" s="17"/>
      <c r="I23" s="17"/>
      <c r="J23" s="17"/>
      <c r="K23" s="17"/>
      <c r="L23" s="17"/>
      <c r="M23" s="17"/>
    </row>
    <row r="24" spans="2:13" x14ac:dyDescent="0.4">
      <c r="B24" s="89"/>
      <c r="C24" s="89"/>
      <c r="D24" s="90"/>
      <c r="E24" s="90"/>
      <c r="F24" s="90"/>
      <c r="G24" s="90"/>
      <c r="H24" s="90"/>
      <c r="I24" s="90"/>
      <c r="J24" s="90"/>
      <c r="K24" s="90"/>
      <c r="L24" s="90"/>
      <c r="M24" s="90"/>
    </row>
    <row r="25" spans="2:13" x14ac:dyDescent="0.4">
      <c r="B25" s="84"/>
      <c r="C25" s="84"/>
      <c r="D25" s="79"/>
      <c r="E25" s="79"/>
      <c r="F25" s="79"/>
      <c r="G25" s="79"/>
      <c r="H25" s="79"/>
      <c r="I25" s="79"/>
      <c r="J25" s="79"/>
      <c r="K25" s="79"/>
      <c r="L25" s="79"/>
      <c r="M25" s="79"/>
    </row>
    <row r="26" spans="2:13" ht="19.5" x14ac:dyDescent="0.4">
      <c r="B26" s="86"/>
      <c r="C26" s="86"/>
      <c r="D26" s="86"/>
      <c r="E26" s="86"/>
      <c r="F26" s="86"/>
      <c r="G26" s="86"/>
      <c r="H26" s="86"/>
      <c r="I26" s="86"/>
      <c r="J26" s="86"/>
      <c r="K26" s="86"/>
      <c r="L26" s="86"/>
      <c r="M26" s="86"/>
    </row>
    <row r="27" spans="2:13" x14ac:dyDescent="0.4">
      <c r="B27" s="17"/>
      <c r="C27" s="17"/>
      <c r="D27" s="17"/>
      <c r="E27" s="17"/>
      <c r="F27" s="17"/>
      <c r="G27" s="17"/>
      <c r="H27" s="17"/>
      <c r="I27" s="17"/>
      <c r="J27" s="17"/>
      <c r="K27" s="17"/>
      <c r="L27" s="17"/>
      <c r="M27" s="17"/>
    </row>
    <row r="28" spans="2:13" x14ac:dyDescent="0.4">
      <c r="B28" s="17"/>
      <c r="C28" s="17"/>
      <c r="D28" s="17"/>
      <c r="E28" s="17"/>
      <c r="F28" s="17"/>
      <c r="G28" s="17"/>
      <c r="H28" s="17"/>
      <c r="I28" s="17"/>
      <c r="J28" s="17"/>
      <c r="K28" s="17"/>
      <c r="L28" s="17"/>
      <c r="M28" s="17"/>
    </row>
    <row r="29" spans="2:13" x14ac:dyDescent="0.4">
      <c r="B29" s="17"/>
      <c r="C29" s="17"/>
      <c r="D29" s="17"/>
      <c r="E29" s="17"/>
      <c r="F29" s="17"/>
      <c r="G29" s="17"/>
      <c r="H29" s="17"/>
      <c r="I29" s="17"/>
      <c r="J29" s="17"/>
      <c r="K29" s="17"/>
      <c r="L29" s="17"/>
      <c r="M29" s="17"/>
    </row>
  </sheetData>
  <mergeCells count="24">
    <mergeCell ref="B16:C16"/>
    <mergeCell ref="D16:E16"/>
    <mergeCell ref="G16:H16"/>
    <mergeCell ref="I16:J16"/>
    <mergeCell ref="B2:M2"/>
    <mergeCell ref="B4:M4"/>
    <mergeCell ref="B6:M6"/>
    <mergeCell ref="B8:M8"/>
    <mergeCell ref="B10:M10"/>
    <mergeCell ref="B12:C12"/>
    <mergeCell ref="D12:M12"/>
    <mergeCell ref="B13:C14"/>
    <mergeCell ref="E13:F13"/>
    <mergeCell ref="D14:E14"/>
    <mergeCell ref="F14:G14"/>
    <mergeCell ref="H14:M14"/>
    <mergeCell ref="B26:M26"/>
    <mergeCell ref="B20:M20"/>
    <mergeCell ref="B21:M21"/>
    <mergeCell ref="B23:C24"/>
    <mergeCell ref="E23:F23"/>
    <mergeCell ref="D24:E24"/>
    <mergeCell ref="F24:G24"/>
    <mergeCell ref="H24:M24"/>
  </mergeCells>
  <phoneticPr fontId="2"/>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A9F8-DC5D-4762-824F-8BA590350E9E}">
  <dimension ref="B2:AF129"/>
  <sheetViews>
    <sheetView tabSelected="1" view="pageBreakPreview" zoomScaleNormal="100" zoomScaleSheetLayoutView="100" workbookViewId="0">
      <selection activeCell="E95" sqref="E95:F95"/>
    </sheetView>
  </sheetViews>
  <sheetFormatPr defaultRowHeight="18.75" x14ac:dyDescent="0.4"/>
  <sheetData>
    <row r="2" spans="2:13" ht="19.5" x14ac:dyDescent="0.4">
      <c r="B2" s="92" t="s">
        <v>184</v>
      </c>
      <c r="C2" s="92"/>
      <c r="D2" s="92"/>
      <c r="E2" s="92"/>
      <c r="F2" s="92"/>
      <c r="G2" s="92"/>
      <c r="H2" s="92"/>
      <c r="I2" s="92"/>
      <c r="J2" s="92"/>
      <c r="K2" s="92"/>
      <c r="L2" s="92"/>
      <c r="M2" s="92"/>
    </row>
    <row r="3" spans="2:13" x14ac:dyDescent="0.4">
      <c r="B3" s="1"/>
      <c r="C3" s="1"/>
      <c r="D3" s="1"/>
      <c r="E3" s="1"/>
      <c r="F3" s="1"/>
      <c r="G3" s="1"/>
      <c r="H3" s="1"/>
      <c r="I3" s="1"/>
      <c r="J3" s="1"/>
      <c r="K3" s="1"/>
      <c r="L3" s="1"/>
      <c r="M3" s="1"/>
    </row>
    <row r="4" spans="2:13" ht="30" x14ac:dyDescent="0.4">
      <c r="B4" s="93" t="s">
        <v>186</v>
      </c>
      <c r="C4" s="93"/>
      <c r="D4" s="93"/>
      <c r="E4" s="93"/>
      <c r="F4" s="93"/>
      <c r="G4" s="93"/>
      <c r="H4" s="93"/>
      <c r="I4" s="93"/>
      <c r="J4" s="93"/>
      <c r="K4" s="93"/>
      <c r="L4" s="93"/>
      <c r="M4" s="93"/>
    </row>
    <row r="5" spans="2:13" ht="6.75" customHeight="1" x14ac:dyDescent="0.4">
      <c r="B5" s="1"/>
      <c r="C5" s="1"/>
      <c r="D5" s="1"/>
      <c r="E5" s="1"/>
      <c r="F5" s="1"/>
      <c r="G5" s="1"/>
      <c r="H5" s="1"/>
      <c r="I5" s="1"/>
      <c r="J5" s="1"/>
      <c r="K5" s="1"/>
      <c r="L5" s="1"/>
      <c r="M5" s="1"/>
    </row>
    <row r="6" spans="2:13" ht="25.5" x14ac:dyDescent="0.4">
      <c r="B6" s="207" t="str">
        <f xml:space="preserve"> "-　計算方法A　-"</f>
        <v>-　計算方法A　-</v>
      </c>
      <c r="C6" s="207"/>
      <c r="D6" s="207"/>
      <c r="E6" s="207"/>
      <c r="F6" s="207"/>
      <c r="G6" s="207"/>
      <c r="H6" s="207"/>
      <c r="I6" s="207"/>
      <c r="J6" s="207"/>
      <c r="K6" s="207"/>
      <c r="L6" s="207"/>
      <c r="M6" s="207"/>
    </row>
    <row r="7" spans="2:13" ht="6.75" customHeight="1" x14ac:dyDescent="0.4">
      <c r="B7" s="8"/>
      <c r="C7" s="8"/>
      <c r="D7" s="8"/>
      <c r="E7" s="8"/>
      <c r="F7" s="8"/>
      <c r="G7" s="8"/>
      <c r="H7" s="8"/>
      <c r="I7" s="8"/>
      <c r="J7" s="8"/>
      <c r="K7" s="8"/>
      <c r="L7" s="8"/>
      <c r="M7" s="8"/>
    </row>
    <row r="8" spans="2:13" x14ac:dyDescent="0.4">
      <c r="B8" s="208" t="s">
        <v>0</v>
      </c>
      <c r="C8" s="209"/>
      <c r="D8" s="209"/>
      <c r="E8" s="209"/>
      <c r="F8" s="209"/>
      <c r="G8" s="209"/>
      <c r="H8" s="209"/>
      <c r="I8" s="209"/>
      <c r="J8" s="209"/>
      <c r="K8" s="209"/>
      <c r="L8" s="209"/>
      <c r="M8" s="210"/>
    </row>
    <row r="9" spans="2:13" x14ac:dyDescent="0.4">
      <c r="B9" s="211"/>
      <c r="C9" s="212"/>
      <c r="D9" s="212"/>
      <c r="E9" s="212"/>
      <c r="F9" s="212"/>
      <c r="G9" s="212"/>
      <c r="H9" s="212"/>
      <c r="I9" s="212"/>
      <c r="J9" s="212"/>
      <c r="K9" s="212"/>
      <c r="L9" s="212"/>
      <c r="M9" s="213"/>
    </row>
    <row r="10" spans="2:13" ht="6.75" customHeight="1" thickBot="1" x14ac:dyDescent="0.45">
      <c r="B10" s="1"/>
      <c r="C10" s="1"/>
      <c r="D10" s="1"/>
      <c r="E10" s="1"/>
      <c r="F10" s="1"/>
      <c r="G10" s="1"/>
      <c r="H10" s="1"/>
      <c r="I10" s="1"/>
      <c r="J10" s="1"/>
      <c r="K10" s="1"/>
      <c r="L10" s="1"/>
      <c r="M10" s="1"/>
    </row>
    <row r="11" spans="2:13" ht="19.5" thickBot="1" x14ac:dyDescent="0.45">
      <c r="B11" s="101" t="s">
        <v>24</v>
      </c>
      <c r="C11" s="102"/>
      <c r="D11" s="214"/>
      <c r="E11" s="215"/>
      <c r="F11" s="215"/>
      <c r="G11" s="215"/>
      <c r="H11" s="215"/>
      <c r="I11" s="215"/>
      <c r="J11" s="215"/>
      <c r="K11" s="215"/>
      <c r="L11" s="215"/>
      <c r="M11" s="216"/>
    </row>
    <row r="12" spans="2:13" ht="6.75" customHeight="1" thickBot="1" x14ac:dyDescent="0.45">
      <c r="B12" s="1"/>
      <c r="C12" s="1"/>
      <c r="D12" s="1"/>
      <c r="E12" s="1"/>
      <c r="F12" s="1"/>
      <c r="G12" s="1"/>
      <c r="H12" s="1"/>
      <c r="I12" s="1"/>
      <c r="J12" s="1"/>
      <c r="K12" s="1"/>
      <c r="L12" s="1"/>
      <c r="M12" s="1"/>
    </row>
    <row r="13" spans="2:13" ht="19.5" thickBot="1" x14ac:dyDescent="0.45">
      <c r="B13" s="101" t="s">
        <v>136</v>
      </c>
      <c r="C13" s="102"/>
      <c r="D13" s="193" t="s">
        <v>4</v>
      </c>
      <c r="E13" s="217"/>
      <c r="F13" s="217"/>
      <c r="G13" s="218"/>
      <c r="H13" s="101" t="s">
        <v>195</v>
      </c>
      <c r="I13" s="102"/>
      <c r="J13" s="193" t="s">
        <v>4</v>
      </c>
      <c r="K13" s="217"/>
      <c r="L13" s="217"/>
      <c r="M13" s="218"/>
    </row>
    <row r="14" spans="2:13" ht="6.75" customHeight="1" x14ac:dyDescent="0.4">
      <c r="B14" s="1"/>
      <c r="C14" s="1"/>
      <c r="D14" s="1"/>
      <c r="E14" s="1"/>
      <c r="F14" s="1"/>
      <c r="G14" s="1"/>
      <c r="H14" s="1"/>
      <c r="I14" s="1"/>
      <c r="J14" s="1"/>
      <c r="K14" s="1"/>
      <c r="L14" s="1"/>
      <c r="M14" s="1"/>
    </row>
    <row r="15" spans="2:13" x14ac:dyDescent="0.4">
      <c r="B15" s="94" t="s">
        <v>25</v>
      </c>
      <c r="C15" s="94"/>
      <c r="D15" s="94"/>
      <c r="E15" s="94"/>
      <c r="F15" s="94"/>
      <c r="G15" s="94"/>
      <c r="H15" s="94"/>
      <c r="I15" s="94"/>
      <c r="J15" s="94"/>
      <c r="K15" s="94"/>
      <c r="L15" s="94"/>
      <c r="M15" s="94"/>
    </row>
    <row r="16" spans="2:13" ht="6.75" customHeight="1" thickBot="1" x14ac:dyDescent="0.45">
      <c r="B16" s="1"/>
      <c r="C16" s="1"/>
      <c r="D16" s="1"/>
      <c r="E16" s="1"/>
      <c r="F16" s="1"/>
      <c r="G16" s="1"/>
      <c r="H16" s="1"/>
      <c r="I16" s="1"/>
      <c r="J16" s="1"/>
      <c r="K16" s="1"/>
      <c r="L16" s="1"/>
      <c r="M16" s="1"/>
    </row>
    <row r="17" spans="2:29" x14ac:dyDescent="0.4">
      <c r="B17" s="137" t="s">
        <v>1</v>
      </c>
      <c r="C17" s="138"/>
      <c r="D17" s="2" t="s">
        <v>2</v>
      </c>
      <c r="E17" s="203" t="s">
        <v>133</v>
      </c>
      <c r="F17" s="203"/>
      <c r="G17" s="3"/>
      <c r="H17" s="3"/>
      <c r="I17" s="3"/>
      <c r="J17" s="3"/>
      <c r="K17" s="3"/>
      <c r="L17" s="3"/>
      <c r="M17" s="4"/>
    </row>
    <row r="18" spans="2:29" ht="19.5" thickBot="1" x14ac:dyDescent="0.45">
      <c r="B18" s="139"/>
      <c r="C18" s="140"/>
      <c r="D18" s="204" t="s">
        <v>129</v>
      </c>
      <c r="E18" s="205"/>
      <c r="F18" s="205" t="s">
        <v>26</v>
      </c>
      <c r="G18" s="205"/>
      <c r="H18" s="205" t="s">
        <v>27</v>
      </c>
      <c r="I18" s="205"/>
      <c r="J18" s="205"/>
      <c r="K18" s="205"/>
      <c r="L18" s="205"/>
      <c r="M18" s="206"/>
    </row>
    <row r="19" spans="2:29" ht="6.75" customHeight="1" thickBot="1" x14ac:dyDescent="0.45">
      <c r="B19" s="20"/>
      <c r="C19" s="5"/>
      <c r="D19" s="21"/>
      <c r="E19" s="6"/>
      <c r="F19" s="6"/>
      <c r="G19" s="6"/>
      <c r="H19" s="6"/>
      <c r="I19" s="6"/>
      <c r="J19" s="6"/>
      <c r="K19" s="6"/>
      <c r="L19" s="6"/>
      <c r="M19" s="6"/>
    </row>
    <row r="20" spans="2:29" ht="19.5" thickBot="1" x14ac:dyDescent="0.45">
      <c r="B20" s="99" t="s">
        <v>28</v>
      </c>
      <c r="C20" s="136"/>
      <c r="D20" s="201" t="s">
        <v>4</v>
      </c>
      <c r="E20" s="202"/>
      <c r="F20" s="7"/>
      <c r="G20" s="22"/>
      <c r="H20" s="99" t="s">
        <v>29</v>
      </c>
      <c r="I20" s="100"/>
      <c r="J20" s="136"/>
      <c r="K20" s="193" t="s">
        <v>185</v>
      </c>
      <c r="L20" s="194"/>
      <c r="M20" s="7"/>
      <c r="U20" s="23" t="s">
        <v>31</v>
      </c>
    </row>
    <row r="21" spans="2:29" x14ac:dyDescent="0.4">
      <c r="B21" s="8"/>
      <c r="C21" s="8"/>
      <c r="D21" s="8"/>
      <c r="E21" s="8"/>
      <c r="F21" s="7"/>
      <c r="G21" s="8"/>
      <c r="H21" s="8"/>
      <c r="I21" s="8"/>
      <c r="J21" s="8"/>
      <c r="K21" s="8"/>
      <c r="L21" s="7"/>
      <c r="M21" s="7"/>
    </row>
    <row r="22" spans="2:29" ht="39.75" customHeight="1" x14ac:dyDescent="0.4">
      <c r="B22" s="147" t="s">
        <v>134</v>
      </c>
      <c r="C22" s="148"/>
      <c r="D22" s="148"/>
      <c r="E22" s="148"/>
      <c r="F22" s="149"/>
      <c r="G22" s="24"/>
      <c r="H22" s="147" t="s">
        <v>32</v>
      </c>
      <c r="I22" s="148"/>
      <c r="J22" s="148"/>
      <c r="K22" s="148"/>
      <c r="L22" s="148"/>
      <c r="M22" s="149"/>
      <c r="P22" t="s">
        <v>33</v>
      </c>
      <c r="R22" t="s">
        <v>9</v>
      </c>
      <c r="X22" t="s">
        <v>33</v>
      </c>
      <c r="Y22" t="s">
        <v>7</v>
      </c>
    </row>
    <row r="23" spans="2:29" ht="6.75" customHeight="1" thickBot="1" x14ac:dyDescent="0.45">
      <c r="B23" s="20"/>
      <c r="C23" s="5"/>
      <c r="D23" s="6"/>
      <c r="E23" s="6"/>
      <c r="F23" s="6"/>
      <c r="G23" s="6"/>
      <c r="H23" s="6"/>
      <c r="I23" s="6"/>
      <c r="J23" s="6"/>
      <c r="K23" s="6"/>
      <c r="L23" s="6"/>
      <c r="M23" s="6"/>
      <c r="N23" s="17"/>
      <c r="P23" t="s">
        <v>11</v>
      </c>
      <c r="X23" t="s">
        <v>34</v>
      </c>
      <c r="Y23">
        <f>$E$38</f>
        <v>0</v>
      </c>
      <c r="Z23" t="s">
        <v>35</v>
      </c>
      <c r="AA23">
        <v>35.799999999999997</v>
      </c>
      <c r="AB23" t="s">
        <v>36</v>
      </c>
      <c r="AC23" s="23" t="s">
        <v>37</v>
      </c>
    </row>
    <row r="24" spans="2:29" ht="19.5" thickBot="1" x14ac:dyDescent="0.45">
      <c r="B24" s="137" t="s">
        <v>130</v>
      </c>
      <c r="C24" s="138"/>
      <c r="D24" s="187" t="str">
        <f>IF($D$20="新設","都市ガスボイラ","記載してください")</f>
        <v>記載してください</v>
      </c>
      <c r="E24" s="189"/>
      <c r="F24" s="137" t="s">
        <v>131</v>
      </c>
      <c r="G24" s="138"/>
      <c r="H24" s="187" t="s">
        <v>38</v>
      </c>
      <c r="I24" s="189"/>
      <c r="K24" s="159" t="s">
        <v>39</v>
      </c>
      <c r="L24" s="160"/>
      <c r="M24" s="161"/>
      <c r="N24" s="17"/>
      <c r="O24" s="25"/>
      <c r="P24" t="s">
        <v>12</v>
      </c>
      <c r="R24" t="s">
        <v>40</v>
      </c>
      <c r="S24" t="s">
        <v>7</v>
      </c>
      <c r="U24" t="s">
        <v>41</v>
      </c>
      <c r="X24" t="s">
        <v>11</v>
      </c>
      <c r="Y24">
        <v>2.23</v>
      </c>
      <c r="Z24" t="s">
        <v>42</v>
      </c>
      <c r="AA24">
        <v>44.8</v>
      </c>
      <c r="AB24" t="s">
        <v>36</v>
      </c>
    </row>
    <row r="25" spans="2:29" ht="19.5" thickBot="1" x14ac:dyDescent="0.45">
      <c r="B25" s="1"/>
      <c r="C25" s="1"/>
      <c r="D25" s="1"/>
      <c r="E25" s="1"/>
      <c r="F25" s="1"/>
      <c r="G25" s="1"/>
      <c r="H25" s="1"/>
      <c r="I25" s="1"/>
      <c r="J25" s="1"/>
      <c r="K25" s="195"/>
      <c r="L25" s="196"/>
      <c r="M25" s="197"/>
      <c r="P25" t="s">
        <v>15</v>
      </c>
      <c r="R25" t="s">
        <v>43</v>
      </c>
      <c r="S25">
        <v>3</v>
      </c>
      <c r="T25" t="s">
        <v>44</v>
      </c>
      <c r="U25">
        <v>50.8</v>
      </c>
      <c r="V25" t="s">
        <v>45</v>
      </c>
      <c r="W25" s="23" t="s">
        <v>46</v>
      </c>
      <c r="X25" t="s">
        <v>13</v>
      </c>
      <c r="Y25">
        <v>2.4900000000000002</v>
      </c>
      <c r="Z25" t="s">
        <v>47</v>
      </c>
      <c r="AA25">
        <v>36.700000000000003</v>
      </c>
      <c r="AB25" t="s">
        <v>48</v>
      </c>
    </row>
    <row r="26" spans="2:29" ht="79.5" customHeight="1" thickBot="1" x14ac:dyDescent="0.45">
      <c r="B26" s="137" t="s">
        <v>49</v>
      </c>
      <c r="C26" s="138"/>
      <c r="D26" s="198" t="s">
        <v>135</v>
      </c>
      <c r="E26" s="199"/>
      <c r="F26" s="199"/>
      <c r="G26" s="199"/>
      <c r="H26" s="199"/>
      <c r="I26" s="200"/>
      <c r="J26" s="1"/>
      <c r="K26" s="162"/>
      <c r="L26" s="163"/>
      <c r="M26" s="164"/>
      <c r="P26" t="s">
        <v>13</v>
      </c>
      <c r="R26" t="s">
        <v>14</v>
      </c>
      <c r="S26">
        <v>2.71</v>
      </c>
      <c r="T26" t="s">
        <v>50</v>
      </c>
      <c r="U26">
        <v>39.1</v>
      </c>
      <c r="V26" t="s">
        <v>48</v>
      </c>
      <c r="X26" t="s">
        <v>51</v>
      </c>
      <c r="Y26">
        <f>$E$38</f>
        <v>0</v>
      </c>
      <c r="AA26">
        <v>38.200000000000003</v>
      </c>
      <c r="AB26" t="s">
        <v>48</v>
      </c>
    </row>
    <row r="27" spans="2:29" ht="6.75" customHeight="1" thickBot="1" x14ac:dyDescent="0.45">
      <c r="B27" s="26"/>
      <c r="C27" s="26"/>
      <c r="D27" s="26"/>
      <c r="E27" s="26"/>
      <c r="F27" s="6"/>
      <c r="G27" s="1"/>
      <c r="H27" s="1"/>
      <c r="I27" s="1"/>
      <c r="J27" s="1"/>
      <c r="K27" s="1"/>
      <c r="L27" s="26"/>
      <c r="M27" s="26"/>
      <c r="R27" t="s">
        <v>13</v>
      </c>
      <c r="S27">
        <v>2.4900000000000002</v>
      </c>
      <c r="T27" t="s">
        <v>47</v>
      </c>
      <c r="U27">
        <v>36.700000000000003</v>
      </c>
      <c r="V27" t="s">
        <v>48</v>
      </c>
      <c r="X27" t="s">
        <v>16</v>
      </c>
      <c r="Y27">
        <f>$E$38</f>
        <v>0</v>
      </c>
      <c r="AA27">
        <v>10.8</v>
      </c>
      <c r="AB27" t="s">
        <v>36</v>
      </c>
    </row>
    <row r="28" spans="2:29" ht="19.5" thickBot="1" x14ac:dyDescent="0.45">
      <c r="B28" s="185" t="s">
        <v>52</v>
      </c>
      <c r="C28" s="186"/>
      <c r="D28" s="187" t="s">
        <v>53</v>
      </c>
      <c r="E28" s="188"/>
      <c r="F28" s="189"/>
      <c r="G28" s="1"/>
      <c r="H28" s="190" t="s">
        <v>54</v>
      </c>
      <c r="I28" s="191"/>
      <c r="J28" s="191"/>
      <c r="K28" s="191"/>
      <c r="L28" s="191"/>
      <c r="M28" s="192"/>
      <c r="R28" t="s">
        <v>11</v>
      </c>
      <c r="S28">
        <v>2.23</v>
      </c>
      <c r="T28" t="s">
        <v>42</v>
      </c>
      <c r="U28">
        <v>44.8</v>
      </c>
      <c r="V28" t="s">
        <v>36</v>
      </c>
      <c r="X28" t="s">
        <v>15</v>
      </c>
      <c r="Y28">
        <v>2.58</v>
      </c>
      <c r="Z28" t="s">
        <v>55</v>
      </c>
      <c r="AA28">
        <v>37.700000000000003</v>
      </c>
      <c r="AB28" t="s">
        <v>48</v>
      </c>
    </row>
    <row r="29" spans="2:29" ht="6.75" customHeight="1" thickBot="1" x14ac:dyDescent="0.45">
      <c r="B29" s="26"/>
      <c r="C29" s="26"/>
      <c r="D29" s="26"/>
      <c r="E29" s="26"/>
      <c r="F29" s="6"/>
      <c r="G29" s="1"/>
      <c r="H29" s="1"/>
      <c r="I29" s="1"/>
      <c r="J29" s="1"/>
      <c r="K29" s="1"/>
      <c r="L29" s="26"/>
      <c r="M29" s="26"/>
      <c r="R29" t="s">
        <v>56</v>
      </c>
      <c r="S29">
        <f>D95</f>
        <v>0.57899999999999996</v>
      </c>
      <c r="T29" t="s">
        <v>57</v>
      </c>
      <c r="U29">
        <v>3.6</v>
      </c>
      <c r="V29" t="s">
        <v>58</v>
      </c>
      <c r="X29" t="s">
        <v>12</v>
      </c>
      <c r="Y29">
        <v>2.7</v>
      </c>
      <c r="AA29">
        <v>54.6</v>
      </c>
      <c r="AB29" t="s">
        <v>45</v>
      </c>
    </row>
    <row r="30" spans="2:29" ht="19.5" thickBot="1" x14ac:dyDescent="0.45">
      <c r="B30" s="125" t="s">
        <v>59</v>
      </c>
      <c r="C30" s="98"/>
      <c r="D30" s="98"/>
      <c r="E30" s="182"/>
      <c r="F30" s="193" t="s">
        <v>138</v>
      </c>
      <c r="G30" s="194"/>
      <c r="H30" s="98" t="s">
        <v>60</v>
      </c>
      <c r="I30" s="98"/>
      <c r="J30" s="98"/>
      <c r="K30" s="182"/>
      <c r="L30" s="193" t="s">
        <v>40</v>
      </c>
      <c r="M30" s="194"/>
      <c r="X30" t="s">
        <v>56</v>
      </c>
      <c r="Y30">
        <f>D95</f>
        <v>0.57899999999999996</v>
      </c>
      <c r="Z30" t="s">
        <v>57</v>
      </c>
      <c r="AA30">
        <v>3.6</v>
      </c>
      <c r="AB30" t="s">
        <v>58</v>
      </c>
    </row>
    <row r="31" spans="2:29" x14ac:dyDescent="0.4">
      <c r="B31" s="1"/>
      <c r="C31" s="1"/>
      <c r="D31" s="1"/>
      <c r="E31" s="1"/>
      <c r="F31" s="1"/>
      <c r="G31" s="1"/>
      <c r="H31" s="1"/>
      <c r="I31" s="1"/>
      <c r="J31" s="1"/>
      <c r="K31" s="1"/>
      <c r="L31" s="1"/>
      <c r="M31" s="1"/>
      <c r="R31" s="27"/>
    </row>
    <row r="32" spans="2:29" x14ac:dyDescent="0.4">
      <c r="B32" s="130" t="s">
        <v>61</v>
      </c>
      <c r="C32" s="180"/>
      <c r="D32" s="180"/>
      <c r="E32" s="180"/>
      <c r="F32" s="180"/>
      <c r="G32" s="180"/>
      <c r="H32" s="180"/>
      <c r="I32" s="180"/>
      <c r="J32" s="180"/>
      <c r="K32" s="180"/>
      <c r="L32" s="180"/>
      <c r="M32" s="181"/>
    </row>
    <row r="33" spans="2:24" ht="6.75" customHeight="1" thickBot="1" x14ac:dyDescent="0.45">
      <c r="B33" s="1"/>
      <c r="C33" s="1"/>
      <c r="D33" s="1"/>
      <c r="E33" s="1"/>
      <c r="F33" s="1"/>
      <c r="G33" s="1"/>
      <c r="H33" s="1"/>
      <c r="I33" s="1"/>
      <c r="J33" s="1"/>
      <c r="K33" s="6"/>
      <c r="L33" s="6"/>
      <c r="M33" s="7"/>
    </row>
    <row r="34" spans="2:24" ht="19.5" thickBot="1" x14ac:dyDescent="0.45">
      <c r="B34" s="98" t="s">
        <v>62</v>
      </c>
      <c r="C34" s="98"/>
      <c r="D34" s="98"/>
      <c r="E34" s="182"/>
      <c r="F34" s="183" t="s">
        <v>4</v>
      </c>
      <c r="G34" s="184"/>
      <c r="H34" s="98" t="s">
        <v>63</v>
      </c>
      <c r="I34" s="98"/>
      <c r="J34" s="98"/>
      <c r="K34" s="182"/>
      <c r="L34" s="183" t="s">
        <v>4</v>
      </c>
      <c r="M34" s="184"/>
      <c r="X34" t="s">
        <v>40</v>
      </c>
    </row>
    <row r="35" spans="2:24" x14ac:dyDescent="0.4">
      <c r="B35" s="5"/>
      <c r="C35" s="5"/>
      <c r="D35" s="5"/>
      <c r="E35" s="5"/>
      <c r="F35" s="5"/>
      <c r="G35" s="5"/>
      <c r="H35" s="5"/>
      <c r="I35" s="5"/>
      <c r="J35" s="5"/>
      <c r="K35" s="5"/>
      <c r="L35" s="5"/>
      <c r="M35" s="5"/>
      <c r="X35" t="s">
        <v>34</v>
      </c>
    </row>
    <row r="36" spans="2:24" x14ac:dyDescent="0.4">
      <c r="B36" s="147" t="s">
        <v>64</v>
      </c>
      <c r="C36" s="148"/>
      <c r="D36" s="148"/>
      <c r="E36" s="148"/>
      <c r="F36" s="148"/>
      <c r="G36" s="148"/>
      <c r="H36" s="148"/>
      <c r="I36" s="148"/>
      <c r="J36" s="148"/>
      <c r="K36" s="148"/>
      <c r="L36" s="148"/>
      <c r="M36" s="149"/>
      <c r="X36" t="s">
        <v>51</v>
      </c>
    </row>
    <row r="37" spans="2:24" ht="6.75" customHeight="1" thickBot="1" x14ac:dyDescent="0.45">
      <c r="B37" s="5"/>
      <c r="C37" s="5"/>
      <c r="D37" s="6"/>
      <c r="E37" s="6"/>
      <c r="F37" s="6"/>
      <c r="G37" s="6"/>
      <c r="H37" s="6"/>
      <c r="I37" s="1"/>
      <c r="J37" s="1"/>
      <c r="K37" s="26"/>
      <c r="L37" s="26"/>
      <c r="M37" s="26"/>
      <c r="X37" t="s">
        <v>16</v>
      </c>
    </row>
    <row r="38" spans="2:24" ht="19.5" thickBot="1" x14ac:dyDescent="0.45">
      <c r="B38" s="167" t="s">
        <v>65</v>
      </c>
      <c r="C38" s="167"/>
      <c r="D38" s="138"/>
      <c r="E38" s="28">
        <v>0</v>
      </c>
      <c r="F38" s="168" t="str">
        <f>IF(ISERROR("["&amp;"kgCO2/"&amp;VLOOKUP($L$34,$X$23:$AB$28,5,FALSE)&amp;"]"),"[－]","["&amp;"kgCO2/"&amp;VLOOKUP($L$34,$X$23:$AB$28,5,FALSE)&amp;"]")</f>
        <v>[－]</v>
      </c>
      <c r="G38" s="106"/>
      <c r="I38" s="169" t="s">
        <v>66</v>
      </c>
      <c r="J38" s="170"/>
      <c r="K38" s="170"/>
      <c r="L38" s="170"/>
      <c r="M38" s="171"/>
      <c r="X38" t="s">
        <v>15</v>
      </c>
    </row>
    <row r="39" spans="2:24" ht="19.5" thickBot="1" x14ac:dyDescent="0.45">
      <c r="B39" s="29"/>
      <c r="C39" s="29"/>
      <c r="D39" s="29"/>
      <c r="E39" s="29"/>
      <c r="F39" s="29"/>
      <c r="G39" s="29"/>
      <c r="H39" s="30"/>
      <c r="I39" s="172"/>
      <c r="J39" s="173"/>
      <c r="K39" s="173"/>
      <c r="L39" s="173"/>
      <c r="M39" s="174"/>
      <c r="X39" t="s">
        <v>12</v>
      </c>
    </row>
    <row r="40" spans="2:24" x14ac:dyDescent="0.4">
      <c r="B40" s="98" t="s">
        <v>67</v>
      </c>
      <c r="C40" s="98"/>
      <c r="D40" s="141" t="s">
        <v>68</v>
      </c>
      <c r="E40" s="142"/>
      <c r="F40" s="142"/>
      <c r="G40" s="143"/>
      <c r="H40" s="29"/>
      <c r="I40" s="172"/>
      <c r="J40" s="173"/>
      <c r="K40" s="173"/>
      <c r="L40" s="173"/>
      <c r="M40" s="174"/>
      <c r="X40" t="s">
        <v>11</v>
      </c>
    </row>
    <row r="41" spans="2:24" ht="19.5" thickBot="1" x14ac:dyDescent="0.45">
      <c r="B41" s="98"/>
      <c r="C41" s="98"/>
      <c r="D41" s="144"/>
      <c r="E41" s="145"/>
      <c r="F41" s="145"/>
      <c r="G41" s="146"/>
      <c r="H41" s="29"/>
      <c r="I41" s="175"/>
      <c r="J41" s="176"/>
      <c r="K41" s="176"/>
      <c r="L41" s="176"/>
      <c r="M41" s="177"/>
      <c r="X41" t="s">
        <v>13</v>
      </c>
    </row>
    <row r="42" spans="2:24" ht="6.75" customHeight="1" thickBot="1" x14ac:dyDescent="0.45">
      <c r="B42" s="5"/>
      <c r="C42" s="1"/>
      <c r="D42" s="1"/>
      <c r="E42" s="1"/>
      <c r="F42" s="1"/>
      <c r="G42" s="1"/>
      <c r="H42" s="1"/>
      <c r="I42" s="31"/>
      <c r="J42" s="32"/>
      <c r="K42" s="26"/>
      <c r="L42" s="26"/>
      <c r="M42" s="26"/>
    </row>
    <row r="43" spans="2:24" ht="19.5" thickBot="1" x14ac:dyDescent="0.45">
      <c r="B43" s="133" t="s">
        <v>69</v>
      </c>
      <c r="C43" s="99"/>
      <c r="D43" s="178">
        <v>0.7</v>
      </c>
      <c r="E43" s="179"/>
      <c r="F43" s="33" t="s">
        <v>70</v>
      </c>
      <c r="G43" s="12" t="s">
        <v>71</v>
      </c>
      <c r="H43" s="1"/>
      <c r="I43" s="30"/>
      <c r="J43" s="1"/>
      <c r="K43" s="1"/>
      <c r="L43" s="1"/>
      <c r="M43" s="1"/>
    </row>
    <row r="44" spans="2:24" x14ac:dyDescent="0.4">
      <c r="B44" s="8"/>
      <c r="C44" s="8"/>
      <c r="D44" s="8"/>
      <c r="E44" s="8"/>
      <c r="F44" s="8"/>
      <c r="G44" s="8"/>
      <c r="H44" s="8"/>
      <c r="I44" s="1"/>
      <c r="J44" s="1"/>
      <c r="K44" s="1"/>
      <c r="L44" s="1"/>
      <c r="M44" s="1"/>
    </row>
    <row r="45" spans="2:24" x14ac:dyDescent="0.4">
      <c r="B45" s="147" t="s">
        <v>72</v>
      </c>
      <c r="C45" s="148"/>
      <c r="D45" s="148"/>
      <c r="E45" s="148"/>
      <c r="F45" s="148"/>
      <c r="G45" s="148"/>
      <c r="H45" s="148"/>
      <c r="I45" s="148"/>
      <c r="J45" s="148"/>
      <c r="K45" s="148"/>
      <c r="L45" s="148"/>
      <c r="M45" s="149"/>
    </row>
    <row r="46" spans="2:24" ht="6.75" customHeight="1" thickBot="1" x14ac:dyDescent="0.45">
      <c r="B46" s="9"/>
      <c r="C46" s="9"/>
      <c r="D46" s="9"/>
      <c r="E46" s="9"/>
      <c r="F46" s="9"/>
      <c r="G46" s="9"/>
      <c r="H46" s="9"/>
      <c r="I46" s="9"/>
      <c r="J46" s="9"/>
      <c r="K46" s="9"/>
      <c r="L46" s="9"/>
      <c r="M46" s="9"/>
    </row>
    <row r="47" spans="2:24" ht="19.5" thickBot="1" x14ac:dyDescent="0.45">
      <c r="B47" s="133" t="s">
        <v>5</v>
      </c>
      <c r="C47" s="99"/>
      <c r="D47" s="165" t="str" cm="1">
        <f t="array" ref="D47">_xlfn.IFS($D$13="高効率給湯器","6",$D$13="高効率空調機器","6",$D$13="選択してください","記載してください")</f>
        <v>記載してください</v>
      </c>
      <c r="E47" s="166"/>
      <c r="F47" s="10" t="s">
        <v>6</v>
      </c>
      <c r="G47" s="9"/>
      <c r="H47" s="9"/>
      <c r="I47" s="9"/>
      <c r="J47" s="9"/>
      <c r="K47" s="9"/>
    </row>
    <row r="48" spans="2:24" ht="6.75" customHeight="1" x14ac:dyDescent="0.4">
      <c r="B48" s="7"/>
      <c r="C48" s="7"/>
      <c r="D48" s="7"/>
      <c r="E48" s="7"/>
      <c r="F48" s="7"/>
      <c r="G48" s="7"/>
      <c r="H48" s="7"/>
      <c r="I48" s="7"/>
      <c r="J48" s="7"/>
      <c r="K48" s="7"/>
      <c r="L48" s="7"/>
      <c r="M48" s="7"/>
    </row>
    <row r="49" spans="2:14" x14ac:dyDescent="0.4">
      <c r="B49" s="94" t="s">
        <v>74</v>
      </c>
      <c r="C49" s="94"/>
      <c r="D49" s="94"/>
      <c r="E49" s="94"/>
      <c r="F49" s="94"/>
      <c r="G49" s="94"/>
      <c r="H49" s="94"/>
      <c r="I49" s="94"/>
      <c r="J49" s="94"/>
      <c r="K49" s="94"/>
      <c r="L49" s="94"/>
      <c r="M49" s="94"/>
    </row>
    <row r="50" spans="2:14" ht="6.75" customHeight="1" x14ac:dyDescent="0.4">
      <c r="B50" s="34"/>
      <c r="C50" s="34"/>
      <c r="D50" s="34"/>
      <c r="E50" s="34"/>
      <c r="F50" s="34"/>
      <c r="G50" s="34"/>
      <c r="H50" s="34"/>
      <c r="I50" s="34"/>
      <c r="J50" s="34"/>
      <c r="K50" s="34"/>
      <c r="L50" s="34"/>
      <c r="M50" s="34"/>
    </row>
    <row r="51" spans="2:14" x14ac:dyDescent="0.4">
      <c r="B51" s="35" t="s">
        <v>75</v>
      </c>
      <c r="C51" s="36"/>
      <c r="D51" s="36"/>
      <c r="E51" s="36"/>
      <c r="F51" s="34"/>
      <c r="G51" s="34"/>
      <c r="H51" s="34"/>
      <c r="I51" s="34"/>
      <c r="J51" s="34"/>
      <c r="K51" s="34"/>
      <c r="L51" s="34"/>
      <c r="M51" s="34"/>
    </row>
    <row r="52" spans="2:14" ht="6.75" customHeight="1" thickBot="1" x14ac:dyDescent="0.45">
      <c r="B52" s="1"/>
      <c r="C52" s="34"/>
      <c r="D52" s="34"/>
      <c r="E52" s="34"/>
      <c r="F52" s="34"/>
      <c r="H52" s="34"/>
      <c r="I52" s="34"/>
      <c r="J52" s="34"/>
      <c r="K52" s="34"/>
      <c r="L52" s="34"/>
      <c r="M52" s="34"/>
    </row>
    <row r="53" spans="2:14" ht="19.5" thickBot="1" x14ac:dyDescent="0.45">
      <c r="B53" s="157" t="s">
        <v>76</v>
      </c>
      <c r="C53" s="158"/>
      <c r="D53" s="158"/>
      <c r="E53" s="37">
        <v>120</v>
      </c>
      <c r="F53" s="13" t="s">
        <v>77</v>
      </c>
      <c r="G53" s="34"/>
      <c r="H53" s="157" t="s">
        <v>78</v>
      </c>
      <c r="I53" s="158"/>
      <c r="J53" s="158"/>
      <c r="K53" s="37">
        <v>80</v>
      </c>
      <c r="L53" s="13" t="s">
        <v>77</v>
      </c>
    </row>
    <row r="54" spans="2:14" x14ac:dyDescent="0.4">
      <c r="B54" s="1"/>
      <c r="C54" s="1"/>
      <c r="D54" s="1"/>
      <c r="E54" s="1"/>
      <c r="F54" s="1"/>
      <c r="G54" s="1"/>
      <c r="H54" s="1"/>
      <c r="I54" s="1"/>
      <c r="J54" s="1"/>
      <c r="K54" s="1"/>
      <c r="L54" s="1"/>
      <c r="M54" s="1"/>
    </row>
    <row r="55" spans="2:14" x14ac:dyDescent="0.4">
      <c r="B55" s="130" t="s">
        <v>79</v>
      </c>
      <c r="C55" s="131"/>
      <c r="D55" s="131"/>
      <c r="E55" s="131"/>
      <c r="F55" s="131"/>
      <c r="G55" s="131"/>
      <c r="H55" s="131"/>
      <c r="I55" s="131"/>
      <c r="J55" s="131"/>
      <c r="K55" s="131"/>
      <c r="L55" s="131"/>
      <c r="M55" s="132"/>
    </row>
    <row r="56" spans="2:14" ht="6.75" customHeight="1" x14ac:dyDescent="0.4">
      <c r="B56" s="1"/>
      <c r="C56" s="34"/>
      <c r="D56" s="34"/>
      <c r="E56" s="34"/>
      <c r="F56" s="34"/>
      <c r="G56" s="1"/>
      <c r="H56" s="1"/>
      <c r="I56" s="1"/>
      <c r="J56" s="1"/>
      <c r="K56" s="1"/>
      <c r="L56" s="1"/>
      <c r="M56" s="1"/>
    </row>
    <row r="57" spans="2:14" x14ac:dyDescent="0.4">
      <c r="B57" s="35" t="s">
        <v>80</v>
      </c>
      <c r="C57" s="1"/>
      <c r="D57" s="1"/>
      <c r="E57" s="1"/>
      <c r="F57" s="1"/>
      <c r="G57" s="1"/>
      <c r="H57" s="1"/>
      <c r="I57" s="8"/>
      <c r="J57" s="8"/>
      <c r="K57" s="1"/>
      <c r="L57" s="8"/>
      <c r="M57" s="1"/>
    </row>
    <row r="58" spans="2:14" ht="6.75" customHeight="1" thickBot="1" x14ac:dyDescent="0.45">
      <c r="B58" s="1"/>
      <c r="C58" s="1"/>
      <c r="D58" s="1"/>
      <c r="E58" s="1"/>
      <c r="F58" s="1"/>
      <c r="G58" s="1"/>
      <c r="H58" s="1"/>
      <c r="I58" s="1"/>
      <c r="J58" s="1"/>
      <c r="K58" s="1"/>
      <c r="L58" s="1"/>
      <c r="M58" s="1"/>
      <c r="N58" s="38"/>
    </row>
    <row r="59" spans="2:14" ht="31.5" customHeight="1" thickBot="1" x14ac:dyDescent="0.45">
      <c r="B59" s="99" t="s">
        <v>81</v>
      </c>
      <c r="C59" s="136"/>
      <c r="D59" s="37">
        <v>0</v>
      </c>
      <c r="E59" s="13" t="s">
        <v>77</v>
      </c>
      <c r="F59" s="1"/>
      <c r="G59" s="147" t="s">
        <v>82</v>
      </c>
      <c r="H59" s="148"/>
      <c r="I59" s="148"/>
      <c r="J59" s="148"/>
      <c r="K59" s="148"/>
      <c r="L59" s="148"/>
      <c r="M59" s="149"/>
      <c r="N59" s="39"/>
    </row>
    <row r="60" spans="2:14" ht="19.5" thickBot="1" x14ac:dyDescent="0.45">
      <c r="B60" s="1"/>
      <c r="C60" s="1"/>
      <c r="D60" s="1"/>
      <c r="E60" s="1"/>
      <c r="F60" s="1"/>
      <c r="G60" s="40"/>
      <c r="H60" s="40"/>
      <c r="I60" s="40"/>
      <c r="J60" s="40"/>
      <c r="K60" s="40"/>
      <c r="L60" s="40"/>
      <c r="M60" s="40"/>
      <c r="N60" s="39"/>
    </row>
    <row r="61" spans="2:14" ht="19.5" thickBot="1" x14ac:dyDescent="0.45">
      <c r="B61" s="99" t="s">
        <v>83</v>
      </c>
      <c r="C61" s="136"/>
      <c r="D61" s="37">
        <v>0</v>
      </c>
      <c r="E61" s="13" t="s">
        <v>77</v>
      </c>
      <c r="F61" s="1"/>
      <c r="G61" s="159" t="s">
        <v>84</v>
      </c>
      <c r="H61" s="160"/>
      <c r="I61" s="160"/>
      <c r="J61" s="160"/>
      <c r="K61" s="160"/>
      <c r="L61" s="160"/>
      <c r="M61" s="161"/>
    </row>
    <row r="62" spans="2:14" x14ac:dyDescent="0.4">
      <c r="B62" s="1"/>
      <c r="C62" s="1"/>
      <c r="D62" s="1"/>
      <c r="E62" s="1"/>
      <c r="F62" s="1"/>
      <c r="G62" s="162"/>
      <c r="H62" s="163"/>
      <c r="I62" s="163"/>
      <c r="J62" s="163"/>
      <c r="K62" s="163"/>
      <c r="L62" s="163"/>
      <c r="M62" s="164"/>
    </row>
    <row r="63" spans="2:14" ht="6.75" customHeight="1" x14ac:dyDescent="0.4">
      <c r="B63" s="1"/>
      <c r="C63" s="1"/>
      <c r="D63" s="1"/>
      <c r="E63" s="1"/>
      <c r="F63" s="1"/>
      <c r="G63" s="1"/>
      <c r="H63" s="1"/>
      <c r="I63" s="1"/>
      <c r="J63" s="1"/>
      <c r="K63" s="1"/>
      <c r="L63" s="1"/>
      <c r="M63" s="1"/>
    </row>
    <row r="64" spans="2:14" x14ac:dyDescent="0.4">
      <c r="B64" s="35" t="s">
        <v>85</v>
      </c>
      <c r="C64" s="8"/>
      <c r="D64" s="1"/>
      <c r="E64" s="8"/>
      <c r="F64" s="1"/>
      <c r="G64" s="1"/>
      <c r="H64" s="1"/>
      <c r="I64" s="8"/>
      <c r="J64" s="1"/>
      <c r="K64" s="26"/>
      <c r="L64" s="26"/>
      <c r="M64" s="26"/>
    </row>
    <row r="65" spans="2:32" ht="6.75" customHeight="1" x14ac:dyDescent="0.4">
      <c r="B65" s="8"/>
      <c r="C65" s="8"/>
      <c r="D65" s="1"/>
      <c r="E65" s="8"/>
      <c r="F65" s="1"/>
      <c r="G65" s="17"/>
      <c r="H65" s="17"/>
      <c r="I65" s="17"/>
      <c r="J65" s="17"/>
      <c r="K65" s="17"/>
      <c r="L65" s="17"/>
      <c r="M65" s="17"/>
    </row>
    <row r="66" spans="2:32" x14ac:dyDescent="0.4">
      <c r="B66" s="147" t="s">
        <v>86</v>
      </c>
      <c r="C66" s="148"/>
      <c r="D66" s="148"/>
      <c r="E66" s="148"/>
      <c r="F66" s="148"/>
      <c r="G66" s="148"/>
      <c r="H66" s="148"/>
      <c r="I66" s="148"/>
      <c r="J66" s="148"/>
      <c r="K66" s="148"/>
      <c r="L66" s="148"/>
      <c r="M66" s="149"/>
    </row>
    <row r="67" spans="2:32" ht="19.5" thickBot="1" x14ac:dyDescent="0.45">
      <c r="B67" s="8"/>
      <c r="C67" s="8"/>
      <c r="D67" s="1"/>
      <c r="E67" s="8"/>
      <c r="F67" s="1"/>
      <c r="G67" s="17"/>
      <c r="H67" s="17"/>
      <c r="I67" s="17"/>
      <c r="J67" s="17"/>
      <c r="K67" s="17"/>
      <c r="L67" s="17"/>
      <c r="M67" s="17"/>
    </row>
    <row r="68" spans="2:32" ht="19.5" thickBot="1" x14ac:dyDescent="0.45">
      <c r="B68" s="99" t="s">
        <v>87</v>
      </c>
      <c r="C68" s="100"/>
      <c r="D68" s="104"/>
      <c r="E68" s="41">
        <v>0</v>
      </c>
      <c r="F68" s="13" t="str">
        <f>IF(ISERROR("["&amp;VLOOKUP($F$34,$X$23:$AB$30,5,FALSE)&amp;"]"),"[－]","["&amp;VLOOKUP($F$34,$X$23:$AB$30,5,FALSE)&amp;"]")</f>
        <v>[－]</v>
      </c>
      <c r="G68" s="42">
        <f>IF(ISERROR($E$68*VLOOKUP($F$34,$X$23:$AB$30,4,FALSE)),0,$E$68*VLOOKUP($F$34,$X$23:$AB$30,4,FALSE))</f>
        <v>0</v>
      </c>
      <c r="H68" s="12" t="s">
        <v>88</v>
      </c>
      <c r="I68" s="150" t="s">
        <v>89</v>
      </c>
      <c r="J68" s="150"/>
      <c r="K68" s="151">
        <f>IF(ISERROR($E$70/($E$68+$E$70)*100),0,$E$70/($E$68+$E$70)*100)</f>
        <v>0</v>
      </c>
      <c r="L68" s="154" t="s">
        <v>90</v>
      </c>
    </row>
    <row r="69" spans="2:32" ht="19.5" thickBot="1" x14ac:dyDescent="0.45">
      <c r="B69" s="1"/>
      <c r="C69" s="1"/>
      <c r="D69" s="1"/>
      <c r="E69" s="1"/>
      <c r="F69" s="8"/>
      <c r="G69" s="17"/>
      <c r="H69" s="17"/>
      <c r="I69" s="150"/>
      <c r="J69" s="150"/>
      <c r="K69" s="152"/>
      <c r="L69" s="155"/>
      <c r="M69" s="17"/>
      <c r="N69" s="17"/>
      <c r="O69" s="17"/>
      <c r="P69" s="17"/>
      <c r="Q69" s="17"/>
      <c r="R69" s="17"/>
      <c r="S69" s="17"/>
      <c r="T69" s="17"/>
      <c r="U69" s="17"/>
      <c r="V69" s="17"/>
      <c r="W69" s="17"/>
      <c r="X69" s="17"/>
      <c r="Y69" s="17"/>
      <c r="Z69" s="17"/>
      <c r="AA69" s="17"/>
      <c r="AB69" s="17"/>
      <c r="AC69" s="17"/>
      <c r="AD69" s="17"/>
      <c r="AE69" s="17"/>
      <c r="AF69" s="17"/>
    </row>
    <row r="70" spans="2:32" ht="19.5" thickBot="1" x14ac:dyDescent="0.45">
      <c r="B70" s="99" t="s">
        <v>91</v>
      </c>
      <c r="C70" s="100"/>
      <c r="D70" s="104"/>
      <c r="E70" s="41">
        <v>0</v>
      </c>
      <c r="F70" s="13" t="str">
        <f>IF(ISERROR("["&amp;VLOOKUP($L$34,$X$23:$AB$30,5,FALSE)&amp;"]"),"[－]","["&amp;VLOOKUP($L$34,$X$23:$AB$30,5,FALSE)&amp;"]")</f>
        <v>[－]</v>
      </c>
      <c r="G70" s="19">
        <f>IF(ISERROR($E$70*VLOOKUP($L$34,$X$23:$AB$30,4,FALSE)),0,$E$70*VLOOKUP($L$34,$X$23:$AB$30,4,FALSE))</f>
        <v>0</v>
      </c>
      <c r="H70" s="12" t="s">
        <v>88</v>
      </c>
      <c r="I70" s="150"/>
      <c r="J70" s="150"/>
      <c r="K70" s="153"/>
      <c r="L70" s="156"/>
    </row>
    <row r="71" spans="2:32" ht="6.75" customHeight="1" x14ac:dyDescent="0.4">
      <c r="B71" s="17"/>
      <c r="C71" s="17"/>
      <c r="D71" s="17"/>
      <c r="E71" s="17"/>
      <c r="F71" s="17"/>
      <c r="G71" s="17"/>
      <c r="H71" s="17"/>
      <c r="I71" s="17"/>
      <c r="J71" s="17"/>
      <c r="K71" s="17"/>
      <c r="L71" s="17"/>
      <c r="M71" s="17"/>
    </row>
    <row r="72" spans="2:32" x14ac:dyDescent="0.4">
      <c r="B72" s="147" t="s">
        <v>92</v>
      </c>
      <c r="C72" s="148"/>
      <c r="D72" s="148"/>
      <c r="E72" s="148"/>
      <c r="F72" s="148"/>
      <c r="G72" s="148"/>
      <c r="H72" s="148"/>
      <c r="I72" s="148"/>
      <c r="J72" s="148"/>
      <c r="K72" s="148"/>
      <c r="L72" s="148"/>
      <c r="M72" s="149"/>
    </row>
    <row r="73" spans="2:32" ht="19.5" thickBot="1" x14ac:dyDescent="0.45">
      <c r="B73" s="8"/>
      <c r="C73" s="8"/>
      <c r="D73" s="1"/>
      <c r="E73" s="8"/>
      <c r="F73" s="1"/>
      <c r="G73" s="17"/>
      <c r="H73" s="17"/>
      <c r="I73" s="17"/>
      <c r="J73" s="17"/>
      <c r="K73" s="17"/>
      <c r="L73" s="17"/>
      <c r="M73" s="17"/>
    </row>
    <row r="74" spans="2:32" ht="19.5" thickBot="1" x14ac:dyDescent="0.45">
      <c r="B74" s="99" t="s">
        <v>93</v>
      </c>
      <c r="C74" s="136"/>
      <c r="D74" s="43">
        <v>0</v>
      </c>
      <c r="E74" s="12" t="s">
        <v>94</v>
      </c>
      <c r="F74" s="99" t="s">
        <v>95</v>
      </c>
      <c r="G74" s="100"/>
      <c r="H74" s="44">
        <f>IF(ISERROR($D$74*(1-$D$61/100)*$AA$30/($G$68+$G$70)*100),0,$D$74*(1-$D$61/100)*$AA$30/($G$68+$G$70)*100)</f>
        <v>0</v>
      </c>
      <c r="I74" s="12" t="s">
        <v>90</v>
      </c>
      <c r="J74" s="99" t="s">
        <v>96</v>
      </c>
      <c r="K74" s="100"/>
      <c r="L74" s="45">
        <f>IF(ISERROR(($D$74/$D$43)/(24*365)*100),0,($D$74/$D$43)/(24*365)*100)</f>
        <v>0</v>
      </c>
      <c r="M74" s="13" t="s">
        <v>90</v>
      </c>
    </row>
    <row r="75" spans="2:32" ht="6.75" customHeight="1" x14ac:dyDescent="0.4">
      <c r="B75" s="17"/>
      <c r="C75" s="17"/>
      <c r="D75" s="17"/>
      <c r="E75" s="17"/>
      <c r="F75" s="17"/>
      <c r="G75" s="17"/>
      <c r="H75" s="46"/>
      <c r="I75" s="17"/>
      <c r="J75" s="17"/>
      <c r="K75" s="17"/>
      <c r="L75" s="17"/>
      <c r="M75" s="17"/>
    </row>
    <row r="76" spans="2:32" x14ac:dyDescent="0.4">
      <c r="B76" s="99" t="s">
        <v>97</v>
      </c>
      <c r="C76" s="100"/>
      <c r="D76" s="42">
        <f>IF(ISERROR(($G$68+$G$70)*($H$76/100)),"",($G$68+$G$70)*($H$76/100))</f>
        <v>0</v>
      </c>
      <c r="E76" s="13" t="s">
        <v>88</v>
      </c>
      <c r="F76" s="99" t="s">
        <v>98</v>
      </c>
      <c r="G76" s="100"/>
      <c r="H76" s="44">
        <f>IF(ISERROR($D$59-$H$74),"",$D$59-$H$74)</f>
        <v>0</v>
      </c>
      <c r="I76" s="12" t="s">
        <v>90</v>
      </c>
      <c r="J76" s="17"/>
      <c r="K76" s="17"/>
      <c r="L76" s="17"/>
      <c r="M76" s="17"/>
    </row>
    <row r="77" spans="2:32" ht="6.75" customHeight="1" thickBot="1" x14ac:dyDescent="0.45">
      <c r="B77" s="7"/>
      <c r="C77" s="7"/>
      <c r="D77" s="7"/>
      <c r="E77" s="7"/>
      <c r="F77" s="7"/>
      <c r="G77" s="7"/>
      <c r="H77" s="7"/>
      <c r="I77" s="7"/>
      <c r="J77" s="7"/>
      <c r="K77" s="7"/>
      <c r="L77" s="7"/>
      <c r="M77" s="7"/>
    </row>
    <row r="78" spans="2:32" ht="19.5" thickBot="1" x14ac:dyDescent="0.45">
      <c r="B78" s="99" t="s">
        <v>99</v>
      </c>
      <c r="C78" s="136"/>
      <c r="D78" s="37">
        <v>0</v>
      </c>
      <c r="E78" s="13" t="s">
        <v>77</v>
      </c>
      <c r="F78" s="1"/>
      <c r="G78" s="130" t="s">
        <v>100</v>
      </c>
      <c r="H78" s="131"/>
      <c r="I78" s="131"/>
      <c r="J78" s="131"/>
      <c r="K78" s="131"/>
      <c r="L78" s="131"/>
      <c r="M78" s="132"/>
    </row>
    <row r="79" spans="2:32" ht="6.75" customHeight="1" thickBot="1" x14ac:dyDescent="0.45">
      <c r="B79" s="1"/>
      <c r="C79" s="1"/>
      <c r="D79" s="1"/>
      <c r="E79" s="8"/>
      <c r="F79" s="1"/>
      <c r="G79" s="47"/>
      <c r="H79" s="47"/>
      <c r="I79" s="47"/>
      <c r="J79" s="47"/>
      <c r="K79" s="47"/>
      <c r="L79" s="47"/>
      <c r="M79" s="47"/>
    </row>
    <row r="80" spans="2:32" x14ac:dyDescent="0.4">
      <c r="B80" s="137" t="s">
        <v>101</v>
      </c>
      <c r="C80" s="138"/>
      <c r="D80" s="141" t="s">
        <v>102</v>
      </c>
      <c r="E80" s="142"/>
      <c r="F80" s="142"/>
      <c r="G80" s="142"/>
      <c r="H80" s="142"/>
      <c r="I80" s="142"/>
      <c r="J80" s="142"/>
      <c r="K80" s="142"/>
      <c r="L80" s="142"/>
      <c r="M80" s="143"/>
    </row>
    <row r="81" spans="2:13" ht="19.5" thickBot="1" x14ac:dyDescent="0.45">
      <c r="B81" s="139"/>
      <c r="C81" s="140"/>
      <c r="D81" s="144"/>
      <c r="E81" s="145"/>
      <c r="F81" s="145"/>
      <c r="G81" s="145"/>
      <c r="H81" s="145"/>
      <c r="I81" s="145"/>
      <c r="J81" s="145"/>
      <c r="K81" s="145"/>
      <c r="L81" s="145"/>
      <c r="M81" s="146"/>
    </row>
    <row r="82" spans="2:13" x14ac:dyDescent="0.4">
      <c r="B82" s="1"/>
      <c r="C82" s="1"/>
      <c r="D82" s="1"/>
      <c r="E82" s="1"/>
      <c r="F82" s="1"/>
      <c r="G82" s="1"/>
      <c r="H82" s="1"/>
      <c r="I82" s="1"/>
      <c r="J82" s="48"/>
      <c r="K82" s="26"/>
      <c r="L82" s="26"/>
      <c r="M82" s="26"/>
    </row>
    <row r="83" spans="2:13" x14ac:dyDescent="0.4">
      <c r="B83" s="147" t="s">
        <v>103</v>
      </c>
      <c r="C83" s="148"/>
      <c r="D83" s="148"/>
      <c r="E83" s="148"/>
      <c r="F83" s="148"/>
      <c r="G83" s="148"/>
      <c r="H83" s="148"/>
      <c r="I83" s="148"/>
      <c r="J83" s="148"/>
      <c r="K83" s="148"/>
      <c r="L83" s="148"/>
      <c r="M83" s="149"/>
    </row>
    <row r="84" spans="2:13" ht="6.75" customHeight="1" thickBot="1" x14ac:dyDescent="0.45">
      <c r="B84" s="7"/>
      <c r="C84" s="7"/>
      <c r="D84" s="7"/>
      <c r="E84" s="7"/>
      <c r="F84" s="7"/>
      <c r="G84" s="7"/>
      <c r="H84" s="7"/>
      <c r="I84" s="7"/>
      <c r="J84" s="7"/>
      <c r="K84" s="7"/>
      <c r="L84" s="7"/>
      <c r="M84" s="7"/>
    </row>
    <row r="85" spans="2:13" ht="19.5" thickBot="1" x14ac:dyDescent="0.45">
      <c r="B85" s="99" t="s">
        <v>104</v>
      </c>
      <c r="C85" s="100"/>
      <c r="D85" s="136"/>
      <c r="E85" s="37">
        <v>0</v>
      </c>
      <c r="F85" s="13" t="s">
        <v>77</v>
      </c>
      <c r="G85" s="47"/>
      <c r="H85" s="130" t="s">
        <v>105</v>
      </c>
      <c r="I85" s="131"/>
      <c r="J85" s="131"/>
      <c r="K85" s="131"/>
      <c r="L85" s="131"/>
      <c r="M85" s="132"/>
    </row>
    <row r="86" spans="2:13" ht="6.75" customHeight="1" thickBot="1" x14ac:dyDescent="0.45">
      <c r="B86" s="1"/>
      <c r="C86" s="1"/>
      <c r="D86" s="1"/>
      <c r="E86" s="8"/>
      <c r="F86" s="1"/>
      <c r="G86" s="47"/>
      <c r="H86" s="47"/>
      <c r="I86" s="47"/>
      <c r="J86" s="47"/>
      <c r="K86" s="47"/>
      <c r="L86" s="47"/>
      <c r="M86" s="47"/>
    </row>
    <row r="87" spans="2:13" ht="19.5" thickBot="1" x14ac:dyDescent="0.45">
      <c r="B87" s="133" t="s">
        <v>106</v>
      </c>
      <c r="C87" s="99"/>
      <c r="D87" s="134" t="s">
        <v>107</v>
      </c>
      <c r="E87" s="135"/>
      <c r="F87" s="33" t="s">
        <v>108</v>
      </c>
      <c r="G87" s="134">
        <v>0</v>
      </c>
      <c r="H87" s="135"/>
      <c r="I87" s="33" t="s">
        <v>70</v>
      </c>
      <c r="J87" s="134" t="s">
        <v>109</v>
      </c>
      <c r="K87" s="135"/>
      <c r="L87" s="1"/>
      <c r="M87" s="1"/>
    </row>
    <row r="88" spans="2:13" x14ac:dyDescent="0.4">
      <c r="B88" s="14"/>
      <c r="C88" s="14"/>
      <c r="D88" s="14"/>
      <c r="E88" s="14"/>
      <c r="F88" s="14"/>
      <c r="G88" s="14"/>
      <c r="H88" s="14"/>
      <c r="I88" s="14"/>
      <c r="J88" s="1"/>
      <c r="K88" s="1"/>
      <c r="L88" s="1"/>
      <c r="M88" s="1"/>
    </row>
    <row r="89" spans="2:13" x14ac:dyDescent="0.4">
      <c r="B89" s="14"/>
      <c r="C89" s="14"/>
      <c r="D89" s="130" t="s">
        <v>110</v>
      </c>
      <c r="E89" s="131"/>
      <c r="F89" s="131"/>
      <c r="G89" s="131"/>
      <c r="H89" s="131"/>
      <c r="I89" s="131"/>
      <c r="J89" s="131"/>
      <c r="K89" s="131"/>
      <c r="L89" s="131"/>
      <c r="M89" s="132"/>
    </row>
    <row r="90" spans="2:13" ht="6.75" customHeight="1" x14ac:dyDescent="0.4">
      <c r="B90" s="1"/>
      <c r="C90" s="1"/>
      <c r="D90" s="1"/>
      <c r="E90" s="8"/>
      <c r="F90" s="1"/>
      <c r="G90" s="47"/>
      <c r="H90" s="47"/>
      <c r="I90" s="47"/>
      <c r="J90" s="47"/>
      <c r="K90" s="47"/>
      <c r="L90" s="47"/>
      <c r="M90" s="47"/>
    </row>
    <row r="91" spans="2:13" x14ac:dyDescent="0.4">
      <c r="B91" s="35" t="s">
        <v>111</v>
      </c>
      <c r="C91" s="1"/>
      <c r="D91" s="1"/>
      <c r="E91" s="1"/>
      <c r="F91" s="1"/>
      <c r="G91" s="1"/>
      <c r="H91" s="1"/>
      <c r="I91" s="1"/>
      <c r="J91" s="1"/>
      <c r="K91" s="1"/>
      <c r="L91" s="1"/>
      <c r="M91" s="1"/>
    </row>
    <row r="92" spans="2:13" ht="6.75" customHeight="1" x14ac:dyDescent="0.4">
      <c r="B92" s="8"/>
      <c r="C92" s="8"/>
      <c r="D92" s="8"/>
      <c r="E92" s="8"/>
      <c r="F92" s="6"/>
      <c r="G92" s="1"/>
      <c r="H92" s="1"/>
      <c r="I92" s="1"/>
      <c r="J92" s="1"/>
      <c r="K92" s="26"/>
      <c r="L92" s="26"/>
      <c r="M92" s="26"/>
    </row>
    <row r="93" spans="2:13" x14ac:dyDescent="0.4">
      <c r="B93" s="99" t="s">
        <v>112</v>
      </c>
      <c r="C93" s="100"/>
      <c r="D93" s="100"/>
      <c r="E93" s="49">
        <f>IF(ISERROR($D$74*(1-$D$61/100)/$D$43),0,$D$74*(1-$D$61/100)/$D$43)</f>
        <v>0</v>
      </c>
      <c r="F93" s="13" t="s">
        <v>113</v>
      </c>
      <c r="G93" s="99" t="s">
        <v>114</v>
      </c>
      <c r="H93" s="100"/>
      <c r="I93" s="100"/>
      <c r="J93" s="104"/>
      <c r="K93" s="50">
        <f>IF(ISERROR($E$93*$Y$30),"",$E$93*$Y$30)</f>
        <v>0</v>
      </c>
      <c r="L93" s="103" t="s">
        <v>115</v>
      </c>
      <c r="M93" s="103"/>
    </row>
    <row r="94" spans="2:13" ht="6.75" customHeight="1" x14ac:dyDescent="0.4">
      <c r="B94" s="8"/>
      <c r="C94" s="8"/>
      <c r="D94" s="8"/>
      <c r="E94" s="8"/>
      <c r="F94" s="8"/>
      <c r="G94" s="8"/>
      <c r="H94" s="8"/>
      <c r="I94" s="1"/>
      <c r="J94" s="1"/>
      <c r="K94" s="1"/>
      <c r="L94" s="1"/>
      <c r="M94" s="1"/>
    </row>
    <row r="95" spans="2:13" x14ac:dyDescent="0.4">
      <c r="B95" s="98" t="s">
        <v>116</v>
      </c>
      <c r="C95" s="98"/>
      <c r="D95" s="51">
        <v>0.57899999999999996</v>
      </c>
      <c r="E95" s="124" t="s">
        <v>10</v>
      </c>
      <c r="F95" s="106"/>
      <c r="G95" s="125" t="s">
        <v>117</v>
      </c>
      <c r="H95" s="98"/>
      <c r="I95" s="126"/>
      <c r="J95" s="127"/>
      <c r="K95" s="128"/>
      <c r="L95" s="128"/>
      <c r="M95" s="129"/>
    </row>
    <row r="96" spans="2:13" x14ac:dyDescent="0.4">
      <c r="B96" s="5"/>
      <c r="C96" s="1"/>
      <c r="D96" s="1"/>
      <c r="E96" s="1"/>
      <c r="F96" s="1"/>
      <c r="G96" s="1"/>
      <c r="H96" s="1"/>
      <c r="I96" s="1"/>
      <c r="J96" s="1"/>
      <c r="K96" s="1"/>
      <c r="L96" s="1"/>
      <c r="M96" s="1"/>
    </row>
    <row r="97" spans="2:32" x14ac:dyDescent="0.4">
      <c r="B97" s="99" t="s">
        <v>118</v>
      </c>
      <c r="C97" s="100"/>
      <c r="D97" s="100"/>
      <c r="E97" s="52">
        <f>IF(ISERROR($D$76*($D$78/100)/$D$43),0,$D$76*($D$78/100)/$D$43)</f>
        <v>0</v>
      </c>
      <c r="F97" s="13" t="s">
        <v>119</v>
      </c>
      <c r="G97" s="53"/>
      <c r="H97" s="130" t="s">
        <v>120</v>
      </c>
      <c r="I97" s="131"/>
      <c r="J97" s="131"/>
      <c r="K97" s="131"/>
      <c r="L97" s="131"/>
      <c r="M97" s="132"/>
    </row>
    <row r="98" spans="2:32" ht="6.75" customHeight="1" x14ac:dyDescent="0.4">
      <c r="B98" s="8"/>
      <c r="C98" s="8"/>
      <c r="D98" s="22"/>
      <c r="E98" s="8"/>
      <c r="F98" s="8"/>
      <c r="G98" s="1"/>
      <c r="H98" s="8"/>
      <c r="I98" s="1"/>
      <c r="J98" s="1"/>
      <c r="K98" s="29"/>
      <c r="L98" s="29"/>
      <c r="M98" s="29"/>
    </row>
    <row r="99" spans="2:32" x14ac:dyDescent="0.4">
      <c r="B99" s="99" t="s">
        <v>121</v>
      </c>
      <c r="C99" s="100"/>
      <c r="D99" s="100"/>
      <c r="E99" s="52">
        <f>IF(ISERROR($E$97*(1-$E$85/100)/VLOOKUP($F$30,$R$25:$V$29,4,FALSE)*(100/$K$53)),0,$E$97*(1-$E$85/100)/VLOOKUP($F$30,$R$25:$V$29,4,FALSE)*(100/$K$53))</f>
        <v>0</v>
      </c>
      <c r="F99" s="12" t="str">
        <f>IF(ISERROR("["&amp;VLOOKUP($F$30,$R$25:$V$29,5,FALSE)&amp;"/kW]"),"[－]","["&amp;VLOOKUP($F$30,$R$25:$V$29,5,FALSE)&amp;"/kW]")</f>
        <v>[kg/kW]</v>
      </c>
      <c r="G99" s="99" t="s">
        <v>114</v>
      </c>
      <c r="H99" s="100"/>
      <c r="I99" s="100"/>
      <c r="J99" s="104"/>
      <c r="K99" s="52">
        <f>IF(ISERROR($E$99*VLOOKUP($F$30,$R$25:$V$29,2,FALSE)),0,$E$99*VLOOKUP($F$30,$R$25:$V$29,2,FALSE))</f>
        <v>0</v>
      </c>
      <c r="L99" s="105" t="s">
        <v>115</v>
      </c>
      <c r="M99" s="106"/>
    </row>
    <row r="100" spans="2:32" ht="6.75" customHeight="1" x14ac:dyDescent="0.4">
      <c r="B100" s="1"/>
      <c r="C100" s="1"/>
      <c r="D100" s="1"/>
      <c r="E100" s="1"/>
      <c r="F100" s="8"/>
      <c r="G100" s="1"/>
      <c r="H100" s="1"/>
      <c r="I100" s="8"/>
      <c r="J100" s="8"/>
      <c r="K100" s="1"/>
      <c r="L100" s="8"/>
      <c r="M100" s="1"/>
      <c r="N100" s="17"/>
      <c r="O100" s="17"/>
      <c r="P100" s="17"/>
      <c r="Q100" s="17"/>
      <c r="R100" s="17"/>
      <c r="S100" s="17"/>
      <c r="T100" s="17"/>
      <c r="U100" s="17"/>
      <c r="V100" s="17"/>
      <c r="W100" s="17"/>
      <c r="X100" s="17"/>
      <c r="Y100" s="17"/>
      <c r="Z100" s="17"/>
      <c r="AA100" s="17"/>
      <c r="AB100" s="17"/>
      <c r="AC100" s="17"/>
      <c r="AD100" s="17"/>
      <c r="AE100" s="17"/>
      <c r="AF100" s="17"/>
    </row>
    <row r="101" spans="2:32" x14ac:dyDescent="0.4">
      <c r="B101" s="99" t="s">
        <v>122</v>
      </c>
      <c r="C101" s="100"/>
      <c r="D101" s="100"/>
      <c r="E101" s="52">
        <f>IF(ISERROR($E$97*$E$85/100/VLOOKUP($L$30,$R$25:$V$29,4,FALSE)*(100/$E$53)),0,$E$97*$E$85/100/VLOOKUP($L$30,$R$25:$V$29,4,FALSE)*(100/$E$53))</f>
        <v>0</v>
      </c>
      <c r="F101" s="12" t="str">
        <f>IF(ISERROR("["&amp;VLOOKUP($L$30,$R$25:$V$29,5,FALSE)&amp;"/kW]"),"[－]","["&amp;VLOOKUP($F$30,$R$25:$V$29,5,FALSE)&amp;"/kW]")</f>
        <v>[－]</v>
      </c>
      <c r="G101" s="99" t="s">
        <v>114</v>
      </c>
      <c r="H101" s="100"/>
      <c r="I101" s="100"/>
      <c r="J101" s="104"/>
      <c r="K101" s="52">
        <f>IF(ISERROR($E$101*VLOOKUP($L$30,$R$25:$V$29,2,FALSE)),0,$E$101*VLOOKUP($L$30,$R$25:$V$29,2,FALSE))</f>
        <v>0</v>
      </c>
      <c r="L101" s="105" t="s">
        <v>115</v>
      </c>
      <c r="M101" s="106"/>
    </row>
    <row r="102" spans="2:32" ht="6.75" customHeight="1" x14ac:dyDescent="0.4">
      <c r="B102" s="1"/>
      <c r="C102" s="1"/>
      <c r="D102" s="1"/>
      <c r="E102" s="1"/>
      <c r="F102" s="8"/>
      <c r="G102" s="1"/>
      <c r="H102" s="1"/>
      <c r="I102" s="8"/>
      <c r="J102" s="8"/>
      <c r="K102" s="1"/>
      <c r="L102" s="8"/>
      <c r="M102" s="1"/>
      <c r="N102" s="17"/>
      <c r="O102" s="17"/>
      <c r="P102" s="17"/>
      <c r="Q102" s="17"/>
      <c r="R102" s="17"/>
      <c r="S102" s="17"/>
      <c r="T102" s="17"/>
      <c r="U102" s="17"/>
      <c r="V102" s="17"/>
      <c r="W102" s="17"/>
      <c r="X102" s="17"/>
      <c r="Y102" s="17"/>
      <c r="Z102" s="17"/>
      <c r="AA102" s="17"/>
      <c r="AB102" s="17"/>
      <c r="AC102" s="17"/>
      <c r="AD102" s="17"/>
      <c r="AE102" s="17"/>
      <c r="AF102" s="17"/>
    </row>
    <row r="103" spans="2:32" x14ac:dyDescent="0.4">
      <c r="B103" s="99" t="s">
        <v>87</v>
      </c>
      <c r="C103" s="100"/>
      <c r="D103" s="104"/>
      <c r="E103" s="52">
        <f>IF(ISERROR($E$68/$D$43),0,$E$68/$D$43)</f>
        <v>0</v>
      </c>
      <c r="F103" s="12" t="str">
        <f>IF(ISERROR("["&amp;VLOOKUP($F$34,$X$23:$AB$30,5,FALSE)&amp;"/kW]"),"[－]","["&amp;VLOOKUP($F$34,$X$23:$AB$30,5,FALSE)&amp;"/kW]")</f>
        <v>[－]</v>
      </c>
      <c r="G103" s="99" t="s">
        <v>187</v>
      </c>
      <c r="H103" s="100"/>
      <c r="I103" s="100"/>
      <c r="J103" s="100"/>
      <c r="K103" s="50">
        <f>IF(ISERROR(E103*VLOOKUP($F$34,$X$23:$AB$30,2,FALSE)),0,E103*VLOOKUP($F$34,$X$23:$AB$30,2,FALSE))</f>
        <v>0</v>
      </c>
      <c r="L103" s="103" t="s">
        <v>115</v>
      </c>
      <c r="M103" s="103"/>
    </row>
    <row r="104" spans="2:32" ht="6.75" customHeight="1" x14ac:dyDescent="0.4">
      <c r="B104" s="1"/>
      <c r="C104" s="1"/>
      <c r="D104" s="1"/>
      <c r="E104" s="1"/>
      <c r="F104" s="1"/>
      <c r="G104" s="1"/>
      <c r="H104" s="1"/>
      <c r="I104" s="1"/>
      <c r="J104" s="1"/>
      <c r="K104" s="1"/>
      <c r="L104" s="1"/>
      <c r="M104" s="1"/>
    </row>
    <row r="105" spans="2:32" x14ac:dyDescent="0.4">
      <c r="B105" s="99" t="s">
        <v>91</v>
      </c>
      <c r="C105" s="100"/>
      <c r="D105" s="104"/>
      <c r="E105" s="52">
        <f>IF(ISERROR($E$70/$D$43),0,$E$70/$D$43)</f>
        <v>0</v>
      </c>
      <c r="F105" s="12" t="str">
        <f>IF(ISERROR("["&amp;VLOOKUP($L$34,$X$23:$AB$30,5,FALSE)&amp;"/kW]"),"[－]","["&amp;VLOOKUP($L$34,$X$23:$AB$30,5,FALSE)&amp;"/kW]")</f>
        <v>[－]</v>
      </c>
      <c r="G105" s="99" t="s">
        <v>123</v>
      </c>
      <c r="H105" s="100"/>
      <c r="I105" s="100"/>
      <c r="J105" s="100"/>
      <c r="K105" s="50">
        <f>IF(ISERROR(E105*VLOOKUP($L$34,$X$23:$AB$30,2,FALSE)),0,E105*VLOOKUP($L$34,$X$23:$AB$30,2,FALSE))</f>
        <v>0</v>
      </c>
      <c r="L105" s="103" t="s">
        <v>115</v>
      </c>
      <c r="M105" s="103"/>
      <c r="P105" s="54"/>
    </row>
    <row r="106" spans="2:32" ht="6.75" customHeight="1" x14ac:dyDescent="0.4">
      <c r="B106" s="1"/>
      <c r="C106" s="1"/>
      <c r="D106" s="1"/>
      <c r="E106" s="1"/>
      <c r="F106" s="1"/>
      <c r="G106" s="1"/>
      <c r="H106" s="1"/>
      <c r="I106" s="1"/>
      <c r="J106" s="1"/>
      <c r="K106" s="1"/>
      <c r="L106" s="1"/>
      <c r="M106" s="1"/>
      <c r="P106" s="54"/>
    </row>
    <row r="107" spans="2:32" x14ac:dyDescent="0.4">
      <c r="B107" s="118" t="str">
        <f>"削減原単位[kgCO2/年/"&amp;$G$43&amp;"]"</f>
        <v>削減原単位[kgCO2/年/kW]</v>
      </c>
      <c r="C107" s="118"/>
      <c r="D107" s="118"/>
      <c r="E107" s="118"/>
      <c r="F107" s="118"/>
      <c r="G107" s="118"/>
      <c r="H107" s="118"/>
      <c r="I107" s="118"/>
      <c r="J107" s="118"/>
      <c r="K107" s="50">
        <f>IF(ISERROR($K$93+$K$99+$K$101-$K$103-$K$105),0,$K$93+$K$99+$K$101-$K$103-$K$105)</f>
        <v>0</v>
      </c>
      <c r="L107" s="103" t="s">
        <v>115</v>
      </c>
      <c r="M107" s="103"/>
    </row>
    <row r="108" spans="2:32" ht="6.75" customHeight="1" x14ac:dyDescent="0.4">
      <c r="B108" s="1"/>
      <c r="C108" s="1"/>
      <c r="D108" s="1"/>
      <c r="E108" s="1"/>
      <c r="F108" s="1"/>
      <c r="G108" s="1"/>
      <c r="H108" s="1"/>
      <c r="I108" s="1"/>
      <c r="J108" s="1"/>
      <c r="K108" s="1"/>
      <c r="L108" s="1"/>
      <c r="M108" s="1"/>
    </row>
    <row r="109" spans="2:32" x14ac:dyDescent="0.4">
      <c r="B109" s="94" t="s">
        <v>17</v>
      </c>
      <c r="C109" s="94"/>
      <c r="D109" s="94"/>
      <c r="E109" s="94"/>
      <c r="F109" s="94"/>
      <c r="G109" s="94"/>
      <c r="H109" s="94"/>
      <c r="I109" s="94"/>
      <c r="J109" s="94"/>
      <c r="K109" s="94"/>
      <c r="L109" s="94"/>
      <c r="M109" s="94"/>
    </row>
    <row r="110" spans="2:32" ht="6.75" customHeight="1" x14ac:dyDescent="0.4">
      <c r="B110" s="1"/>
      <c r="C110" s="1"/>
      <c r="D110" s="1"/>
      <c r="E110" s="1"/>
      <c r="F110" s="1"/>
      <c r="G110" s="1"/>
      <c r="H110" s="1"/>
      <c r="I110" s="1"/>
      <c r="J110" s="1"/>
      <c r="K110" s="1"/>
      <c r="L110" s="1"/>
      <c r="M110" s="1"/>
    </row>
    <row r="111" spans="2:32" ht="35.25" x14ac:dyDescent="0.4">
      <c r="B111" s="119" t="s">
        <v>8</v>
      </c>
      <c r="C111" s="120"/>
      <c r="D111" s="112">
        <f>IF(ISERROR($K$107*$D$43),0,$K$107*$D$43)</f>
        <v>0</v>
      </c>
      <c r="E111" s="113"/>
      <c r="F111" s="18" t="s">
        <v>18</v>
      </c>
      <c r="G111" s="114" t="s">
        <v>19</v>
      </c>
      <c r="H111" s="115"/>
      <c r="I111" s="119" t="s">
        <v>8</v>
      </c>
      <c r="J111" s="121"/>
      <c r="K111" s="122">
        <f>IF(ISERROR($D$111/1000),"",$D$111/1000)</f>
        <v>0</v>
      </c>
      <c r="L111" s="123"/>
      <c r="M111" s="58" t="s">
        <v>20</v>
      </c>
    </row>
    <row r="112" spans="2:32" ht="6.75" customHeight="1" x14ac:dyDescent="0.4">
      <c r="B112" s="17"/>
      <c r="C112" s="17"/>
      <c r="D112" s="17"/>
      <c r="E112" s="17"/>
      <c r="F112" s="17"/>
      <c r="G112" s="17"/>
      <c r="H112" s="17"/>
      <c r="I112" s="17"/>
      <c r="J112" s="17"/>
      <c r="K112" s="17"/>
      <c r="L112" s="17"/>
      <c r="M112" s="17"/>
    </row>
    <row r="113" spans="2:23" ht="35.25" x14ac:dyDescent="0.4">
      <c r="B113" s="110" t="s">
        <v>21</v>
      </c>
      <c r="C113" s="111"/>
      <c r="D113" s="112" t="e">
        <f>$D$111*$D$47</f>
        <v>#VALUE!</v>
      </c>
      <c r="E113" s="113"/>
      <c r="F113" s="18" t="s">
        <v>22</v>
      </c>
      <c r="G113" s="114" t="s">
        <v>19</v>
      </c>
      <c r="H113" s="115"/>
      <c r="I113" s="110" t="s">
        <v>21</v>
      </c>
      <c r="J113" s="111"/>
      <c r="K113" s="116" t="e">
        <f>$K$111*$D$47</f>
        <v>#VALUE!</v>
      </c>
      <c r="L113" s="117"/>
      <c r="M113" s="18" t="s">
        <v>23</v>
      </c>
    </row>
    <row r="114" spans="2:23" ht="6.75" customHeight="1" x14ac:dyDescent="0.4">
      <c r="B114" s="17"/>
      <c r="C114" s="17"/>
      <c r="D114" s="17"/>
      <c r="E114" s="17"/>
      <c r="F114" s="17"/>
      <c r="G114" s="17"/>
      <c r="H114" s="17"/>
      <c r="I114" s="17"/>
      <c r="J114" s="17"/>
      <c r="K114" s="17"/>
      <c r="L114" s="17"/>
      <c r="M114" s="17"/>
    </row>
    <row r="115" spans="2:23" x14ac:dyDescent="0.4">
      <c r="B115" s="94" t="s">
        <v>124</v>
      </c>
      <c r="C115" s="94"/>
      <c r="D115" s="94"/>
      <c r="E115" s="94"/>
      <c r="F115" s="94"/>
      <c r="G115" s="94"/>
      <c r="H115" s="94"/>
      <c r="I115" s="94"/>
      <c r="J115" s="94"/>
      <c r="K115" s="94"/>
      <c r="L115" s="94"/>
      <c r="M115" s="94"/>
    </row>
    <row r="116" spans="2:23" ht="6.75" customHeight="1" x14ac:dyDescent="0.4">
      <c r="B116" s="55"/>
      <c r="C116" s="55"/>
      <c r="D116" s="55"/>
      <c r="E116" s="55"/>
      <c r="F116" s="55"/>
      <c r="G116" s="55"/>
      <c r="H116" s="55"/>
      <c r="I116" s="55"/>
      <c r="J116" s="55"/>
      <c r="K116" s="55"/>
      <c r="L116" s="55"/>
      <c r="M116" s="55"/>
    </row>
    <row r="117" spans="2:23" x14ac:dyDescent="0.4">
      <c r="B117" s="99" t="s">
        <v>3</v>
      </c>
      <c r="C117" s="100"/>
      <c r="D117" s="103" t="str">
        <f>$D$20</f>
        <v>選択してください</v>
      </c>
      <c r="E117" s="103"/>
      <c r="F117" s="7"/>
      <c r="G117" s="22"/>
      <c r="H117" s="99" t="s">
        <v>125</v>
      </c>
      <c r="I117" s="100"/>
      <c r="J117" s="104"/>
      <c r="K117" s="105" t="str">
        <f>$K$20</f>
        <v>有</v>
      </c>
      <c r="L117" s="106"/>
      <c r="M117" s="17"/>
    </row>
    <row r="118" spans="2:23" ht="6.75" customHeight="1" x14ac:dyDescent="0.4">
      <c r="B118" s="1"/>
      <c r="C118" s="1"/>
      <c r="D118" s="1"/>
      <c r="E118" s="1"/>
      <c r="F118" s="1"/>
      <c r="G118" s="1"/>
      <c r="H118" s="1"/>
      <c r="I118" s="1"/>
      <c r="J118" s="8"/>
      <c r="K118" s="26"/>
      <c r="L118" s="26"/>
      <c r="M118" s="26"/>
    </row>
    <row r="119" spans="2:23" ht="37.5" customHeight="1" x14ac:dyDescent="0.4">
      <c r="B119" s="98" t="s">
        <v>126</v>
      </c>
      <c r="C119" s="98"/>
      <c r="D119" s="98"/>
      <c r="E119" s="107" t="str">
        <f>$D$40</f>
        <v>例）BDFの生産に0.5kgCO2/kL、運搬に0.3kgCO2/kLかかるため、再生可能燃料のCO2排出係数は0.8kgCO2/kLである。</v>
      </c>
      <c r="F119" s="108"/>
      <c r="G119" s="108"/>
      <c r="H119" s="108"/>
      <c r="I119" s="108"/>
      <c r="J119" s="108"/>
      <c r="K119" s="108"/>
      <c r="L119" s="108"/>
      <c r="M119" s="109"/>
    </row>
    <row r="120" spans="2:23" ht="6.75" customHeight="1" x14ac:dyDescent="0.4">
      <c r="B120" s="17"/>
      <c r="C120" s="17"/>
      <c r="D120" s="17"/>
      <c r="E120" s="17"/>
      <c r="F120" s="17"/>
      <c r="G120" s="17"/>
      <c r="H120" s="30"/>
      <c r="I120" s="56"/>
      <c r="J120" s="56"/>
      <c r="K120" s="56"/>
      <c r="L120" s="56"/>
      <c r="M120" s="56"/>
    </row>
    <row r="121" spans="2:23" ht="25.5" customHeight="1" x14ac:dyDescent="0.4">
      <c r="B121" s="98" t="s">
        <v>127</v>
      </c>
      <c r="C121" s="98"/>
      <c r="D121" s="98"/>
      <c r="E121" s="11">
        <f>$D$95</f>
        <v>0.57899999999999996</v>
      </c>
      <c r="F121" s="1"/>
      <c r="G121" s="99" t="s">
        <v>128</v>
      </c>
      <c r="H121" s="100"/>
      <c r="I121" s="57" t="str">
        <f>$D$47&amp;"年"</f>
        <v>記載してください年</v>
      </c>
      <c r="J121" s="59"/>
      <c r="K121" s="99" t="s">
        <v>137</v>
      </c>
      <c r="L121" s="100"/>
      <c r="M121" s="85" t="str">
        <f>IFERROR(K111/(Q123*Q127),"")</f>
        <v/>
      </c>
      <c r="N121" s="38"/>
      <c r="Q121">
        <v>2.36</v>
      </c>
      <c r="R121" t="s">
        <v>189</v>
      </c>
      <c r="T121" t="s">
        <v>191</v>
      </c>
      <c r="U121" t="s">
        <v>192</v>
      </c>
      <c r="V121" t="s">
        <v>193</v>
      </c>
      <c r="W121" t="s">
        <v>194</v>
      </c>
    </row>
    <row r="122" spans="2:23" x14ac:dyDescent="0.4">
      <c r="B122" s="17"/>
      <c r="C122" s="17"/>
      <c r="D122" s="17"/>
      <c r="E122" s="17"/>
      <c r="F122" s="17"/>
      <c r="G122" s="17"/>
      <c r="H122" s="17"/>
      <c r="I122" s="17"/>
      <c r="J122" s="17"/>
      <c r="K122" s="17"/>
      <c r="L122" s="17"/>
      <c r="M122" s="17"/>
      <c r="Q122">
        <v>2.6179999999999999</v>
      </c>
      <c r="R122" t="s">
        <v>190</v>
      </c>
      <c r="S122" t="s">
        <v>138</v>
      </c>
      <c r="T122">
        <v>0.37</v>
      </c>
      <c r="U122">
        <v>0.59</v>
      </c>
      <c r="V122">
        <v>0.86</v>
      </c>
      <c r="W122">
        <v>1</v>
      </c>
    </row>
    <row r="123" spans="2:23" x14ac:dyDescent="0.4">
      <c r="B123" s="17"/>
      <c r="C123" s="17"/>
      <c r="D123" s="17"/>
      <c r="E123" s="17"/>
      <c r="F123" s="17"/>
      <c r="G123" s="17"/>
      <c r="H123" s="17"/>
      <c r="I123" s="17"/>
      <c r="J123" s="17"/>
      <c r="K123" s="17"/>
      <c r="L123" s="17"/>
      <c r="M123" s="17"/>
      <c r="Q123">
        <f>Q122/Q121*4</f>
        <v>4.4372881355932208</v>
      </c>
      <c r="S123" t="s">
        <v>14</v>
      </c>
      <c r="T123">
        <v>0.37</v>
      </c>
      <c r="U123">
        <v>0.59</v>
      </c>
      <c r="V123">
        <v>0.89</v>
      </c>
      <c r="W123">
        <v>1</v>
      </c>
    </row>
    <row r="124" spans="2:23" x14ac:dyDescent="0.4">
      <c r="B124" s="17"/>
      <c r="C124" s="17"/>
      <c r="D124" s="17"/>
      <c r="E124" s="17"/>
      <c r="H124" s="17"/>
      <c r="I124" s="17"/>
      <c r="J124" s="17"/>
      <c r="K124" s="17"/>
      <c r="L124" s="17"/>
      <c r="M124" s="17"/>
      <c r="S124" t="s">
        <v>13</v>
      </c>
      <c r="T124">
        <v>0.37</v>
      </c>
      <c r="U124">
        <v>0.59</v>
      </c>
      <c r="V124">
        <v>0.89</v>
      </c>
      <c r="W124">
        <v>1</v>
      </c>
    </row>
    <row r="125" spans="2:23" x14ac:dyDescent="0.4">
      <c r="B125" s="17"/>
      <c r="C125" s="17"/>
      <c r="D125" s="17"/>
      <c r="E125" s="17"/>
      <c r="F125" s="17"/>
      <c r="G125" s="17"/>
      <c r="H125" s="17"/>
      <c r="I125" s="17"/>
      <c r="J125" s="17"/>
      <c r="K125" s="17"/>
      <c r="L125" s="17"/>
      <c r="M125" s="17"/>
      <c r="S125" t="s">
        <v>11</v>
      </c>
      <c r="T125">
        <v>0.37</v>
      </c>
      <c r="U125">
        <v>0.59</v>
      </c>
      <c r="V125">
        <v>0.86</v>
      </c>
      <c r="W125">
        <v>1</v>
      </c>
    </row>
    <row r="126" spans="2:23" x14ac:dyDescent="0.4">
      <c r="B126" s="17"/>
      <c r="C126" s="17"/>
      <c r="D126" s="17"/>
      <c r="E126" s="17"/>
      <c r="F126" s="17"/>
      <c r="G126" s="17"/>
      <c r="H126" s="17"/>
      <c r="I126" s="17"/>
      <c r="J126" s="17"/>
      <c r="K126" s="17"/>
      <c r="L126" s="17"/>
      <c r="M126" s="17"/>
      <c r="S126" t="s">
        <v>56</v>
      </c>
      <c r="T126">
        <v>0.5</v>
      </c>
      <c r="U126">
        <v>0.67</v>
      </c>
      <c r="V126">
        <v>0.91</v>
      </c>
      <c r="W126">
        <v>1</v>
      </c>
    </row>
    <row r="127" spans="2:23" x14ac:dyDescent="0.4">
      <c r="B127" s="17"/>
      <c r="C127" s="17"/>
      <c r="D127" s="17"/>
      <c r="E127" s="17"/>
      <c r="F127" s="17"/>
      <c r="G127" s="17"/>
      <c r="H127" s="17"/>
      <c r="I127" s="17"/>
      <c r="J127" s="17"/>
      <c r="K127" s="17"/>
      <c r="L127" s="17"/>
      <c r="M127" s="17"/>
      <c r="Q127" t="str">
        <f>IFERROR(INDEX(T122:W126,MATCH(F30,S122:S126,0),MATCH(J13,T121:W121,0)),"")</f>
        <v/>
      </c>
    </row>
    <row r="128" spans="2:23" x14ac:dyDescent="0.4">
      <c r="B128" s="17"/>
      <c r="C128" s="17"/>
      <c r="D128" s="17"/>
      <c r="E128" s="17"/>
      <c r="F128" s="17"/>
      <c r="G128" s="17"/>
      <c r="H128" s="17"/>
      <c r="I128" s="17"/>
      <c r="J128" s="17"/>
      <c r="K128" s="17"/>
      <c r="L128" s="17"/>
      <c r="M128" s="17"/>
    </row>
    <row r="129" spans="2:13" x14ac:dyDescent="0.4">
      <c r="B129" s="17"/>
      <c r="C129" s="17"/>
      <c r="D129" s="17"/>
      <c r="E129" s="17"/>
      <c r="F129" s="17"/>
      <c r="G129" s="17"/>
      <c r="H129" s="17"/>
      <c r="I129" s="17"/>
      <c r="J129" s="17"/>
      <c r="K129" s="17"/>
      <c r="L129" s="17"/>
      <c r="M129" s="17"/>
    </row>
  </sheetData>
  <mergeCells count="128">
    <mergeCell ref="B15:M15"/>
    <mergeCell ref="B17:C18"/>
    <mergeCell ref="E17:F17"/>
    <mergeCell ref="D18:E18"/>
    <mergeCell ref="F18:G18"/>
    <mergeCell ref="H18:M18"/>
    <mergeCell ref="B2:M2"/>
    <mergeCell ref="B4:M4"/>
    <mergeCell ref="B6:M6"/>
    <mergeCell ref="B8:M9"/>
    <mergeCell ref="B11:C11"/>
    <mergeCell ref="D11:M11"/>
    <mergeCell ref="D13:G13"/>
    <mergeCell ref="H13:I13"/>
    <mergeCell ref="J13:M13"/>
    <mergeCell ref="B24:C24"/>
    <mergeCell ref="D24:E24"/>
    <mergeCell ref="F24:G24"/>
    <mergeCell ref="H24:I24"/>
    <mergeCell ref="K24:M26"/>
    <mergeCell ref="B26:C26"/>
    <mergeCell ref="D26:I26"/>
    <mergeCell ref="B20:C20"/>
    <mergeCell ref="D20:E20"/>
    <mergeCell ref="H20:J20"/>
    <mergeCell ref="K20:L20"/>
    <mergeCell ref="B22:F22"/>
    <mergeCell ref="H22:M22"/>
    <mergeCell ref="B32:M32"/>
    <mergeCell ref="B34:E34"/>
    <mergeCell ref="F34:G34"/>
    <mergeCell ref="H34:K34"/>
    <mergeCell ref="L34:M34"/>
    <mergeCell ref="B36:M36"/>
    <mergeCell ref="B28:C28"/>
    <mergeCell ref="D28:F28"/>
    <mergeCell ref="H28:M28"/>
    <mergeCell ref="B30:E30"/>
    <mergeCell ref="F30:G30"/>
    <mergeCell ref="H30:K30"/>
    <mergeCell ref="L30:M30"/>
    <mergeCell ref="B45:M45"/>
    <mergeCell ref="B47:C47"/>
    <mergeCell ref="D47:E47"/>
    <mergeCell ref="B49:M49"/>
    <mergeCell ref="B38:D38"/>
    <mergeCell ref="F38:G38"/>
    <mergeCell ref="I38:M41"/>
    <mergeCell ref="B40:C41"/>
    <mergeCell ref="D40:G41"/>
    <mergeCell ref="B43:C43"/>
    <mergeCell ref="D43:E43"/>
    <mergeCell ref="B66:M66"/>
    <mergeCell ref="B68:D68"/>
    <mergeCell ref="I68:J70"/>
    <mergeCell ref="K68:K70"/>
    <mergeCell ref="L68:L70"/>
    <mergeCell ref="B70:D70"/>
    <mergeCell ref="B53:D53"/>
    <mergeCell ref="H53:J53"/>
    <mergeCell ref="B55:M55"/>
    <mergeCell ref="B59:C59"/>
    <mergeCell ref="G59:M59"/>
    <mergeCell ref="B61:C61"/>
    <mergeCell ref="G61:M62"/>
    <mergeCell ref="B78:C78"/>
    <mergeCell ref="G78:M78"/>
    <mergeCell ref="B80:C81"/>
    <mergeCell ref="D80:M81"/>
    <mergeCell ref="B83:M83"/>
    <mergeCell ref="B85:D85"/>
    <mergeCell ref="H85:M85"/>
    <mergeCell ref="B72:M72"/>
    <mergeCell ref="B74:C74"/>
    <mergeCell ref="F74:G74"/>
    <mergeCell ref="J74:K74"/>
    <mergeCell ref="B76:C76"/>
    <mergeCell ref="F76:G76"/>
    <mergeCell ref="B95:C95"/>
    <mergeCell ref="E95:F95"/>
    <mergeCell ref="G95:I95"/>
    <mergeCell ref="J95:M95"/>
    <mergeCell ref="B97:D97"/>
    <mergeCell ref="H97:M97"/>
    <mergeCell ref="B87:C87"/>
    <mergeCell ref="D87:E87"/>
    <mergeCell ref="G87:H87"/>
    <mergeCell ref="J87:K87"/>
    <mergeCell ref="D89:M89"/>
    <mergeCell ref="B93:D93"/>
    <mergeCell ref="G93:J93"/>
    <mergeCell ref="L93:M93"/>
    <mergeCell ref="B103:D103"/>
    <mergeCell ref="G103:J103"/>
    <mergeCell ref="L103:M103"/>
    <mergeCell ref="B105:D105"/>
    <mergeCell ref="G105:J105"/>
    <mergeCell ref="L105:M105"/>
    <mergeCell ref="B99:D99"/>
    <mergeCell ref="G99:J99"/>
    <mergeCell ref="L99:M99"/>
    <mergeCell ref="B101:D101"/>
    <mergeCell ref="G101:J101"/>
    <mergeCell ref="L101:M101"/>
    <mergeCell ref="B121:D121"/>
    <mergeCell ref="G121:H121"/>
    <mergeCell ref="B13:C13"/>
    <mergeCell ref="K121:L121"/>
    <mergeCell ref="B117:C117"/>
    <mergeCell ref="D117:E117"/>
    <mergeCell ref="H117:J117"/>
    <mergeCell ref="K117:L117"/>
    <mergeCell ref="B119:D119"/>
    <mergeCell ref="E119:M119"/>
    <mergeCell ref="B113:C113"/>
    <mergeCell ref="D113:E113"/>
    <mergeCell ref="G113:H113"/>
    <mergeCell ref="I113:J113"/>
    <mergeCell ref="K113:L113"/>
    <mergeCell ref="B115:M115"/>
    <mergeCell ref="B107:J107"/>
    <mergeCell ref="L107:M107"/>
    <mergeCell ref="B109:M109"/>
    <mergeCell ref="B111:C111"/>
    <mergeCell ref="D111:E111"/>
    <mergeCell ref="G111:H111"/>
    <mergeCell ref="I111:J111"/>
    <mergeCell ref="K111:L111"/>
  </mergeCells>
  <phoneticPr fontId="2"/>
  <conditionalFormatting sqref="B38:M41 B70:H70 I68:L70 B105:M105">
    <cfRule type="expression" dxfId="4" priority="2" stopIfTrue="1">
      <formula>$L$34="選択してください"</formula>
    </cfRule>
  </conditionalFormatting>
  <conditionalFormatting sqref="B85:M85 B101:M101">
    <cfRule type="expression" dxfId="3" priority="1" stopIfTrue="1">
      <formula>$L$30="選択してください"</formula>
    </cfRule>
  </conditionalFormatting>
  <dataValidations count="9">
    <dataValidation type="list" allowBlank="1" showInputMessage="1" showErrorMessage="1" sqref="F34:G34" xr:uid="{3E62AE51-B206-4164-A128-6698C59BF8FE}">
      <formula1>"選択してください,都市ガス,LNG,軽油,灯油"</formula1>
    </dataValidation>
    <dataValidation type="list" allowBlank="1" showInputMessage="1" showErrorMessage="1" sqref="L34:M34" xr:uid="{B1FEDA88-75AF-44DF-9251-0DD83A4BBBBD}">
      <formula1>"選択してください,バイオガス,バイオディーゼル,水素"</formula1>
    </dataValidation>
    <dataValidation type="list" allowBlank="1" showInputMessage="1" showErrorMessage="1" sqref="L30:M30 F30:G30" xr:uid="{F1C83D06-DD34-40AE-AF81-74B62627900F}">
      <formula1>"選択してください,LPG,A重油,灯油,都市ガス,電力"</formula1>
    </dataValidation>
    <dataValidation type="list" allowBlank="1" showInputMessage="1" showErrorMessage="1" sqref="K20:L20" xr:uid="{2A5C6F98-C4EB-4618-81DF-E89468D83E6F}">
      <formula1>"選択してください,有,無"</formula1>
    </dataValidation>
    <dataValidation type="list" allowBlank="1" showInputMessage="1" showErrorMessage="1" sqref="D20:E20" xr:uid="{28942310-F03B-4D08-973A-C3A0B56F0B80}">
      <formula1>"選択してください,新設,更新"</formula1>
    </dataValidation>
    <dataValidation type="list" allowBlank="1" showInputMessage="1" showErrorMessage="1" sqref="D37:H37 F27 F29" xr:uid="{9CB8576E-EA48-47EE-99DE-4960D50443B9}">
      <formula1>"選択してください,太陽光発電,風力発電（陸上）,風力発電（洋上）,地熱発電,バイオマス発電,海洋エネルギー発電,その他"</formula1>
    </dataValidation>
    <dataValidation type="list" allowBlank="1" showInputMessage="1" showErrorMessage="1" sqref="D21:E21 J21" xr:uid="{736892F9-2B2D-4B7A-879C-D03B6E9F9BEF}">
      <formula1>"はい,いいえ"</formula1>
    </dataValidation>
    <dataValidation type="list" allowBlank="1" showInputMessage="1" showErrorMessage="1" sqref="D13" xr:uid="{A063FA3C-8DFE-4C1F-9FCB-651549F7FAFE}">
      <formula1>"選択してください,高効率給湯器,高効率空調機器"</formula1>
    </dataValidation>
    <dataValidation type="list" allowBlank="1" showInputMessage="1" showErrorMessage="1" sqref="J13:M13" xr:uid="{DD5B9E96-59D2-4098-BD2F-7374CAAA04CC}">
      <formula1>"選択してください,１人,２人,３人,４人以上"</formula1>
    </dataValidation>
  </dataValidations>
  <hyperlinks>
    <hyperlink ref="W25" r:id="rId1" xr:uid="{D69E0DB4-5060-4496-BF7B-886A6A9BD8F3}"/>
    <hyperlink ref="AC23" r:id="rId2" xr:uid="{0B792C87-79A9-4195-A0A7-676D2F389E90}"/>
    <hyperlink ref="U20" r:id="rId3" xr:uid="{39914859-1C9C-4599-AC4F-2959ED83614E}"/>
  </hyperlinks>
  <pageMargins left="0.7" right="0.7" top="0.75" bottom="0.75" header="0.3" footer="0.3"/>
  <pageSetup paperSize="9" scale="74"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179ED-EB9B-4E68-A3C9-CDB60519B838}">
  <dimension ref="B2:AC137"/>
  <sheetViews>
    <sheetView view="pageBreakPreview" zoomScaleNormal="100" zoomScaleSheetLayoutView="100" workbookViewId="0">
      <selection activeCell="I141" sqref="I141"/>
    </sheetView>
  </sheetViews>
  <sheetFormatPr defaultRowHeight="18.75" x14ac:dyDescent="0.4"/>
  <sheetData>
    <row r="2" spans="2:13" ht="19.5" x14ac:dyDescent="0.4">
      <c r="B2" s="92" t="s">
        <v>184</v>
      </c>
      <c r="C2" s="92"/>
      <c r="D2" s="92"/>
      <c r="E2" s="92"/>
      <c r="F2" s="92"/>
      <c r="G2" s="92"/>
      <c r="H2" s="92"/>
      <c r="I2" s="92"/>
      <c r="J2" s="92"/>
      <c r="K2" s="92"/>
      <c r="L2" s="92"/>
      <c r="M2" s="92"/>
    </row>
    <row r="3" spans="2:13" x14ac:dyDescent="0.4">
      <c r="B3" s="1"/>
      <c r="C3" s="1"/>
      <c r="D3" s="1"/>
      <c r="E3" s="1"/>
      <c r="F3" s="1"/>
      <c r="G3" s="1"/>
      <c r="H3" s="1"/>
      <c r="I3" s="1"/>
      <c r="J3" s="1"/>
      <c r="K3" s="1"/>
      <c r="L3" s="1"/>
      <c r="M3" s="1"/>
    </row>
    <row r="4" spans="2:13" ht="30" x14ac:dyDescent="0.4">
      <c r="B4" s="93" t="s">
        <v>186</v>
      </c>
      <c r="C4" s="93"/>
      <c r="D4" s="93"/>
      <c r="E4" s="93"/>
      <c r="F4" s="93"/>
      <c r="G4" s="93"/>
      <c r="H4" s="93"/>
      <c r="I4" s="93"/>
      <c r="J4" s="93"/>
      <c r="K4" s="93"/>
      <c r="L4" s="93"/>
      <c r="M4" s="93"/>
    </row>
    <row r="5" spans="2:13" ht="6.75" customHeight="1" x14ac:dyDescent="0.4">
      <c r="B5" s="1"/>
      <c r="C5" s="1"/>
      <c r="D5" s="1"/>
      <c r="E5" s="1"/>
      <c r="F5" s="1"/>
      <c r="G5" s="1"/>
      <c r="H5" s="1"/>
      <c r="I5" s="1"/>
      <c r="J5" s="1"/>
      <c r="K5" s="1"/>
      <c r="L5" s="1"/>
      <c r="M5" s="1"/>
    </row>
    <row r="6" spans="2:13" ht="25.5" x14ac:dyDescent="0.4">
      <c r="B6" s="207" t="str">
        <f xml:space="preserve"> "-　計算方法B　-"</f>
        <v>-　計算方法B　-</v>
      </c>
      <c r="C6" s="207"/>
      <c r="D6" s="207"/>
      <c r="E6" s="207"/>
      <c r="F6" s="207"/>
      <c r="G6" s="207"/>
      <c r="H6" s="207"/>
      <c r="I6" s="207"/>
      <c r="J6" s="207"/>
      <c r="K6" s="207"/>
      <c r="L6" s="207"/>
      <c r="M6" s="207"/>
    </row>
    <row r="7" spans="2:13" ht="6.75" customHeight="1" x14ac:dyDescent="0.4">
      <c r="B7" s="8"/>
      <c r="C7" s="8"/>
      <c r="D7" s="8"/>
      <c r="E7" s="8"/>
      <c r="F7" s="8"/>
      <c r="G7" s="8"/>
      <c r="H7" s="8"/>
      <c r="I7" s="8"/>
      <c r="J7" s="8"/>
      <c r="K7" s="8"/>
      <c r="L7" s="8"/>
      <c r="M7" s="8"/>
    </row>
    <row r="8" spans="2:13" x14ac:dyDescent="0.4">
      <c r="B8" s="208" t="s">
        <v>0</v>
      </c>
      <c r="C8" s="209"/>
      <c r="D8" s="209"/>
      <c r="E8" s="209"/>
      <c r="F8" s="209"/>
      <c r="G8" s="209"/>
      <c r="H8" s="209"/>
      <c r="I8" s="209"/>
      <c r="J8" s="209"/>
      <c r="K8" s="209"/>
      <c r="L8" s="209"/>
      <c r="M8" s="210"/>
    </row>
    <row r="9" spans="2:13" x14ac:dyDescent="0.4">
      <c r="B9" s="211"/>
      <c r="C9" s="212"/>
      <c r="D9" s="212"/>
      <c r="E9" s="212"/>
      <c r="F9" s="212"/>
      <c r="G9" s="212"/>
      <c r="H9" s="212"/>
      <c r="I9" s="212"/>
      <c r="J9" s="212"/>
      <c r="K9" s="212"/>
      <c r="L9" s="212"/>
      <c r="M9" s="213"/>
    </row>
    <row r="10" spans="2:13" ht="6.75" customHeight="1" thickBot="1" x14ac:dyDescent="0.45">
      <c r="B10" s="17"/>
      <c r="C10" s="17"/>
      <c r="D10" s="17"/>
      <c r="E10" s="17"/>
      <c r="F10" s="17"/>
      <c r="G10" s="17"/>
      <c r="H10" s="17"/>
      <c r="I10" s="17"/>
      <c r="J10" s="17"/>
      <c r="K10" s="17"/>
      <c r="L10" s="17"/>
      <c r="M10" s="17"/>
    </row>
    <row r="11" spans="2:13" ht="19.5" thickBot="1" x14ac:dyDescent="0.45">
      <c r="B11" s="101" t="s">
        <v>24</v>
      </c>
      <c r="C11" s="102"/>
      <c r="D11" s="214"/>
      <c r="E11" s="215"/>
      <c r="F11" s="215"/>
      <c r="G11" s="215"/>
      <c r="H11" s="215"/>
      <c r="I11" s="215"/>
      <c r="J11" s="215"/>
      <c r="K11" s="215"/>
      <c r="L11" s="215"/>
      <c r="M11" s="216"/>
    </row>
    <row r="12" spans="2:13" ht="6.75" customHeight="1" thickBot="1" x14ac:dyDescent="0.45">
      <c r="B12" s="1"/>
      <c r="C12" s="1"/>
      <c r="D12" s="1"/>
      <c r="E12" s="1"/>
      <c r="F12" s="1"/>
      <c r="G12" s="1"/>
      <c r="H12" s="1"/>
      <c r="I12" s="1"/>
      <c r="J12" s="1"/>
      <c r="K12" s="1"/>
      <c r="L12" s="1"/>
      <c r="M12" s="1"/>
    </row>
    <row r="13" spans="2:13" ht="19.5" thickBot="1" x14ac:dyDescent="0.45">
      <c r="B13" s="101" t="s">
        <v>136</v>
      </c>
      <c r="C13" s="102"/>
      <c r="D13" s="193" t="s">
        <v>4</v>
      </c>
      <c r="E13" s="217"/>
      <c r="F13" s="217"/>
      <c r="G13" s="218"/>
      <c r="H13" s="101" t="s">
        <v>195</v>
      </c>
      <c r="I13" s="102"/>
      <c r="J13" s="193" t="s">
        <v>4</v>
      </c>
      <c r="K13" s="217"/>
      <c r="L13" s="217"/>
      <c r="M13" s="218"/>
    </row>
    <row r="14" spans="2:13" ht="6.75" customHeight="1" x14ac:dyDescent="0.4">
      <c r="B14" s="1"/>
      <c r="C14" s="1"/>
      <c r="D14" s="1"/>
      <c r="E14" s="1"/>
      <c r="F14" s="1"/>
      <c r="G14" s="1"/>
      <c r="H14" s="1"/>
      <c r="I14" s="1"/>
      <c r="J14" s="1"/>
      <c r="K14" s="1"/>
      <c r="L14" s="1"/>
      <c r="M14" s="1"/>
    </row>
    <row r="15" spans="2:13" x14ac:dyDescent="0.4">
      <c r="B15" s="94" t="s">
        <v>25</v>
      </c>
      <c r="C15" s="94"/>
      <c r="D15" s="94"/>
      <c r="E15" s="94"/>
      <c r="F15" s="94"/>
      <c r="G15" s="94"/>
      <c r="H15" s="94"/>
      <c r="I15" s="94"/>
      <c r="J15" s="94"/>
      <c r="K15" s="94"/>
      <c r="L15" s="94"/>
      <c r="M15" s="94"/>
    </row>
    <row r="16" spans="2:13" ht="6.75" customHeight="1" thickBot="1" x14ac:dyDescent="0.45">
      <c r="B16" s="1"/>
      <c r="C16" s="1"/>
      <c r="D16" s="1"/>
      <c r="E16" s="1"/>
      <c r="F16" s="1"/>
      <c r="G16" s="1"/>
      <c r="H16" s="1"/>
      <c r="I16" s="1"/>
      <c r="J16" s="1"/>
      <c r="K16" s="1"/>
      <c r="L16" s="1"/>
      <c r="M16" s="1"/>
    </row>
    <row r="17" spans="2:29" x14ac:dyDescent="0.4">
      <c r="B17" s="137" t="s">
        <v>1</v>
      </c>
      <c r="C17" s="138"/>
      <c r="D17" s="2" t="s">
        <v>2</v>
      </c>
      <c r="E17" s="203" t="s">
        <v>133</v>
      </c>
      <c r="F17" s="203"/>
      <c r="G17" s="3"/>
      <c r="H17" s="3"/>
      <c r="I17" s="3"/>
      <c r="J17" s="3"/>
      <c r="K17" s="3"/>
      <c r="L17" s="3"/>
      <c r="M17" s="4"/>
    </row>
    <row r="18" spans="2:29" ht="19.5" thickBot="1" x14ac:dyDescent="0.45">
      <c r="B18" s="139"/>
      <c r="C18" s="140"/>
      <c r="D18" s="204" t="s">
        <v>129</v>
      </c>
      <c r="E18" s="205"/>
      <c r="F18" s="205" t="s">
        <v>26</v>
      </c>
      <c r="G18" s="205"/>
      <c r="H18" s="205" t="s">
        <v>27</v>
      </c>
      <c r="I18" s="205"/>
      <c r="J18" s="205"/>
      <c r="K18" s="205"/>
      <c r="L18" s="205"/>
      <c r="M18" s="206"/>
    </row>
    <row r="19" spans="2:29" ht="6.75" customHeight="1" thickBot="1" x14ac:dyDescent="0.45">
      <c r="B19" s="20"/>
      <c r="C19" s="5"/>
      <c r="D19" s="21"/>
      <c r="E19" s="6"/>
      <c r="F19" s="6"/>
      <c r="G19" s="6"/>
      <c r="H19" s="6"/>
      <c r="I19" s="6"/>
      <c r="J19" s="6"/>
      <c r="K19" s="6"/>
      <c r="L19" s="6"/>
      <c r="M19" s="6"/>
    </row>
    <row r="20" spans="2:29" ht="19.5" thickBot="1" x14ac:dyDescent="0.45">
      <c r="B20" s="99" t="s">
        <v>28</v>
      </c>
      <c r="C20" s="136"/>
      <c r="D20" s="201" t="s">
        <v>4</v>
      </c>
      <c r="E20" s="202"/>
      <c r="F20" s="7"/>
      <c r="G20" s="22"/>
      <c r="H20" s="99" t="s">
        <v>29</v>
      </c>
      <c r="I20" s="100"/>
      <c r="J20" s="136"/>
      <c r="K20" s="193" t="s">
        <v>30</v>
      </c>
      <c r="L20" s="194"/>
      <c r="M20" s="7"/>
      <c r="U20" s="23" t="s">
        <v>31</v>
      </c>
    </row>
    <row r="21" spans="2:29" x14ac:dyDescent="0.4">
      <c r="B21" s="8"/>
      <c r="C21" s="8"/>
      <c r="D21" s="8"/>
      <c r="E21" s="8"/>
      <c r="F21" s="7"/>
      <c r="G21" s="8"/>
      <c r="H21" s="8"/>
      <c r="I21" s="8"/>
      <c r="J21" s="8"/>
      <c r="K21" s="8"/>
      <c r="L21" s="7"/>
      <c r="M21" s="7"/>
    </row>
    <row r="22" spans="2:29" ht="39" customHeight="1" x14ac:dyDescent="0.4">
      <c r="B22" s="147" t="s">
        <v>134</v>
      </c>
      <c r="C22" s="148"/>
      <c r="D22" s="148"/>
      <c r="E22" s="148"/>
      <c r="F22" s="149"/>
      <c r="G22" s="24"/>
      <c r="H22" s="147" t="s">
        <v>32</v>
      </c>
      <c r="I22" s="148"/>
      <c r="J22" s="148"/>
      <c r="K22" s="148"/>
      <c r="L22" s="148"/>
      <c r="M22" s="149"/>
      <c r="R22" t="s">
        <v>9</v>
      </c>
      <c r="X22" t="s">
        <v>33</v>
      </c>
      <c r="Y22" t="s">
        <v>7</v>
      </c>
    </row>
    <row r="23" spans="2:29" ht="6.75" customHeight="1" thickBot="1" x14ac:dyDescent="0.45">
      <c r="B23" s="20"/>
      <c r="C23" s="5"/>
      <c r="D23" s="6"/>
      <c r="E23" s="6"/>
      <c r="F23" s="6"/>
      <c r="G23" s="6"/>
      <c r="H23" s="6"/>
      <c r="I23" s="6"/>
      <c r="J23" s="6"/>
      <c r="K23" s="6"/>
      <c r="L23" s="6"/>
      <c r="M23" s="6"/>
      <c r="N23" s="17"/>
      <c r="X23" t="s">
        <v>34</v>
      </c>
      <c r="Y23">
        <f>$E$40</f>
        <v>0</v>
      </c>
      <c r="Z23" t="s">
        <v>35</v>
      </c>
      <c r="AA23">
        <v>35.799999999999997</v>
      </c>
      <c r="AB23" t="s">
        <v>36</v>
      </c>
      <c r="AC23" s="23" t="s">
        <v>37</v>
      </c>
    </row>
    <row r="24" spans="2:29" ht="19.5" thickBot="1" x14ac:dyDescent="0.45">
      <c r="B24" s="137" t="s">
        <v>130</v>
      </c>
      <c r="C24" s="138"/>
      <c r="D24" s="187" t="str">
        <f>IF($D$20="新設","都市ガスボイラ","記載してください")</f>
        <v>記載してください</v>
      </c>
      <c r="E24" s="189"/>
      <c r="F24" s="137" t="s">
        <v>131</v>
      </c>
      <c r="G24" s="138"/>
      <c r="H24" s="187" t="s">
        <v>38</v>
      </c>
      <c r="I24" s="189"/>
      <c r="K24" s="159" t="s">
        <v>181</v>
      </c>
      <c r="L24" s="160"/>
      <c r="M24" s="161"/>
      <c r="N24" s="17"/>
      <c r="O24" s="25"/>
      <c r="Q24" t="s">
        <v>40</v>
      </c>
      <c r="R24" t="s">
        <v>40</v>
      </c>
      <c r="S24" t="s">
        <v>7</v>
      </c>
      <c r="U24" t="s">
        <v>41</v>
      </c>
      <c r="X24" t="s">
        <v>11</v>
      </c>
      <c r="Y24">
        <v>2.23</v>
      </c>
      <c r="Z24" t="s">
        <v>42</v>
      </c>
      <c r="AA24">
        <v>44.8</v>
      </c>
      <c r="AB24" t="s">
        <v>36</v>
      </c>
    </row>
    <row r="25" spans="2:29" ht="6.75" customHeight="1" thickBot="1" x14ac:dyDescent="0.45">
      <c r="B25" s="1"/>
      <c r="C25" s="1"/>
      <c r="D25" s="1"/>
      <c r="E25" s="1"/>
      <c r="F25" s="1"/>
      <c r="G25" s="1"/>
      <c r="H25" s="1"/>
      <c r="I25" s="1"/>
      <c r="J25" s="1"/>
      <c r="K25" s="195"/>
      <c r="L25" s="196"/>
      <c r="M25" s="197"/>
      <c r="Q25" t="s">
        <v>138</v>
      </c>
      <c r="R25" t="s">
        <v>43</v>
      </c>
      <c r="S25">
        <v>3</v>
      </c>
      <c r="T25" t="s">
        <v>44</v>
      </c>
      <c r="U25">
        <v>50.8</v>
      </c>
      <c r="V25" t="s">
        <v>45</v>
      </c>
      <c r="W25" s="23" t="s">
        <v>46</v>
      </c>
      <c r="X25" t="s">
        <v>13</v>
      </c>
      <c r="Y25">
        <v>2.4900000000000002</v>
      </c>
      <c r="Z25" t="s">
        <v>47</v>
      </c>
      <c r="AA25">
        <v>36.700000000000003</v>
      </c>
      <c r="AB25" t="s">
        <v>48</v>
      </c>
    </row>
    <row r="26" spans="2:29" ht="19.5" thickBot="1" x14ac:dyDescent="0.45">
      <c r="B26" s="137" t="s">
        <v>182</v>
      </c>
      <c r="C26" s="138"/>
      <c r="D26" s="198" t="s">
        <v>183</v>
      </c>
      <c r="E26" s="199"/>
      <c r="F26" s="199"/>
      <c r="G26" s="199"/>
      <c r="H26" s="199"/>
      <c r="I26" s="200"/>
      <c r="J26" s="1"/>
      <c r="K26" s="162"/>
      <c r="L26" s="163"/>
      <c r="M26" s="164"/>
      <c r="Q26" t="s">
        <v>14</v>
      </c>
      <c r="R26" t="s">
        <v>14</v>
      </c>
      <c r="S26">
        <v>2.71</v>
      </c>
      <c r="T26" t="s">
        <v>50</v>
      </c>
      <c r="U26">
        <v>39.1</v>
      </c>
      <c r="V26" t="s">
        <v>48</v>
      </c>
      <c r="X26" t="s">
        <v>51</v>
      </c>
      <c r="Y26">
        <f>$E$40</f>
        <v>0</v>
      </c>
      <c r="AA26">
        <v>38.200000000000003</v>
      </c>
      <c r="AB26" t="s">
        <v>48</v>
      </c>
    </row>
    <row r="27" spans="2:29" ht="6.75" customHeight="1" thickBot="1" x14ac:dyDescent="0.45">
      <c r="B27" s="26"/>
      <c r="C27" s="26"/>
      <c r="D27" s="26"/>
      <c r="E27" s="26"/>
      <c r="F27" s="6"/>
      <c r="G27" s="1"/>
      <c r="H27" s="1"/>
      <c r="I27" s="1"/>
      <c r="J27" s="1"/>
      <c r="K27" s="1"/>
      <c r="L27" s="26"/>
      <c r="M27" s="26"/>
      <c r="Q27" t="s">
        <v>13</v>
      </c>
      <c r="R27" t="s">
        <v>13</v>
      </c>
      <c r="S27">
        <v>2.4900000000000002</v>
      </c>
      <c r="T27" t="s">
        <v>47</v>
      </c>
      <c r="U27">
        <v>36.700000000000003</v>
      </c>
      <c r="V27" t="s">
        <v>48</v>
      </c>
      <c r="X27" t="s">
        <v>16</v>
      </c>
      <c r="Y27">
        <f>$E$40</f>
        <v>0</v>
      </c>
      <c r="AA27">
        <v>10.8</v>
      </c>
      <c r="AB27" t="s">
        <v>36</v>
      </c>
    </row>
    <row r="28" spans="2:29" ht="19.5" thickBot="1" x14ac:dyDescent="0.45">
      <c r="B28" s="185" t="s">
        <v>52</v>
      </c>
      <c r="C28" s="186"/>
      <c r="D28" s="187" t="s">
        <v>139</v>
      </c>
      <c r="E28" s="188"/>
      <c r="F28" s="189"/>
      <c r="G28" s="1"/>
      <c r="H28" s="190" t="s">
        <v>54</v>
      </c>
      <c r="I28" s="191"/>
      <c r="J28" s="191"/>
      <c r="K28" s="191"/>
      <c r="L28" s="191"/>
      <c r="M28" s="192"/>
      <c r="Q28" t="s">
        <v>11</v>
      </c>
      <c r="R28" t="s">
        <v>11</v>
      </c>
      <c r="S28">
        <v>2.23</v>
      </c>
      <c r="T28" t="s">
        <v>42</v>
      </c>
      <c r="U28">
        <v>44.8</v>
      </c>
      <c r="V28" t="s">
        <v>36</v>
      </c>
      <c r="X28" t="s">
        <v>15</v>
      </c>
      <c r="Y28">
        <v>2.58</v>
      </c>
      <c r="Z28" t="s">
        <v>55</v>
      </c>
      <c r="AA28">
        <v>37.700000000000003</v>
      </c>
      <c r="AB28" t="s">
        <v>48</v>
      </c>
    </row>
    <row r="29" spans="2:29" ht="6.75" customHeight="1" thickBot="1" x14ac:dyDescent="0.45">
      <c r="B29" s="26"/>
      <c r="C29" s="26"/>
      <c r="D29" s="26"/>
      <c r="E29" s="26"/>
      <c r="F29" s="6"/>
      <c r="G29" s="1"/>
      <c r="H29" s="1"/>
      <c r="I29" s="1"/>
      <c r="J29" s="1"/>
      <c r="K29" s="1"/>
      <c r="L29" s="26"/>
      <c r="M29" s="26"/>
      <c r="Q29" t="s">
        <v>56</v>
      </c>
      <c r="R29" t="s">
        <v>56</v>
      </c>
      <c r="S29" s="60">
        <f>$D$104</f>
        <v>0.57899999999999996</v>
      </c>
      <c r="T29" t="s">
        <v>57</v>
      </c>
      <c r="U29">
        <v>3.6</v>
      </c>
      <c r="V29" t="s">
        <v>58</v>
      </c>
      <c r="X29" t="s">
        <v>12</v>
      </c>
      <c r="Y29">
        <v>2.7</v>
      </c>
      <c r="AA29">
        <v>54.6</v>
      </c>
      <c r="AB29" t="s">
        <v>45</v>
      </c>
    </row>
    <row r="30" spans="2:29" ht="19.5" thickBot="1" x14ac:dyDescent="0.45">
      <c r="B30" s="125" t="s">
        <v>59</v>
      </c>
      <c r="C30" s="98"/>
      <c r="D30" s="98"/>
      <c r="E30" s="182"/>
      <c r="F30" s="193" t="s">
        <v>4</v>
      </c>
      <c r="G30" s="194"/>
      <c r="H30" s="98" t="s">
        <v>60</v>
      </c>
      <c r="I30" s="98"/>
      <c r="J30" s="98"/>
      <c r="K30" s="182"/>
      <c r="L30" s="193" t="s">
        <v>4</v>
      </c>
      <c r="M30" s="194"/>
      <c r="X30" t="s">
        <v>56</v>
      </c>
      <c r="Y30" s="60">
        <f>$D$104</f>
        <v>0.57899999999999996</v>
      </c>
      <c r="Z30" t="s">
        <v>57</v>
      </c>
      <c r="AA30">
        <v>3.6</v>
      </c>
      <c r="AB30" t="s">
        <v>58</v>
      </c>
    </row>
    <row r="31" spans="2:29" ht="6.75" customHeight="1" x14ac:dyDescent="0.4">
      <c r="B31" s="1"/>
      <c r="C31" s="1"/>
      <c r="D31" s="1"/>
      <c r="E31" s="1"/>
      <c r="F31" s="1"/>
      <c r="G31" s="1"/>
      <c r="H31" s="1"/>
      <c r="I31" s="1"/>
      <c r="J31" s="1"/>
      <c r="K31" s="1"/>
      <c r="L31" s="1"/>
      <c r="M31" s="1"/>
      <c r="R31" s="27"/>
    </row>
    <row r="32" spans="2:29" x14ac:dyDescent="0.4">
      <c r="B32" s="130" t="s">
        <v>61</v>
      </c>
      <c r="C32" s="180"/>
      <c r="D32" s="180"/>
      <c r="E32" s="180"/>
      <c r="F32" s="180"/>
      <c r="G32" s="180"/>
      <c r="H32" s="180"/>
      <c r="I32" s="180"/>
      <c r="J32" s="180"/>
      <c r="K32" s="180"/>
      <c r="L32" s="180"/>
      <c r="M32" s="181"/>
      <c r="T32" t="s">
        <v>40</v>
      </c>
      <c r="U32" t="s">
        <v>40</v>
      </c>
      <c r="X32" t="s">
        <v>4</v>
      </c>
    </row>
    <row r="33" spans="2:24" ht="6.75" customHeight="1" thickBot="1" x14ac:dyDescent="0.45">
      <c r="B33" s="1"/>
      <c r="C33" s="1"/>
      <c r="D33" s="1"/>
      <c r="E33" s="1"/>
      <c r="F33" s="1"/>
      <c r="G33" s="1"/>
      <c r="H33" s="1"/>
      <c r="I33" s="1"/>
      <c r="J33" s="1"/>
      <c r="K33" s="6"/>
      <c r="L33" s="6"/>
      <c r="M33" s="7"/>
      <c r="Q33" t="s">
        <v>4</v>
      </c>
      <c r="R33" t="s">
        <v>33</v>
      </c>
      <c r="T33" t="s">
        <v>34</v>
      </c>
      <c r="U33" t="s">
        <v>132</v>
      </c>
      <c r="X33" t="s">
        <v>132</v>
      </c>
    </row>
    <row r="34" spans="2:24" ht="19.5" thickBot="1" x14ac:dyDescent="0.45">
      <c r="B34" s="98" t="s">
        <v>140</v>
      </c>
      <c r="C34" s="98"/>
      <c r="D34" s="98"/>
      <c r="E34" s="182"/>
      <c r="F34" s="183" t="s">
        <v>4</v>
      </c>
      <c r="G34" s="184"/>
      <c r="H34" s="98" t="s">
        <v>63</v>
      </c>
      <c r="I34" s="98"/>
      <c r="J34" s="98"/>
      <c r="K34" s="182"/>
      <c r="L34" s="183" t="s">
        <v>4</v>
      </c>
      <c r="M34" s="184"/>
      <c r="Q34" t="s">
        <v>11</v>
      </c>
      <c r="R34" t="s">
        <v>11</v>
      </c>
      <c r="T34" t="s">
        <v>51</v>
      </c>
      <c r="U34" t="s">
        <v>141</v>
      </c>
      <c r="X34" t="s">
        <v>11</v>
      </c>
    </row>
    <row r="35" spans="2:24" x14ac:dyDescent="0.4">
      <c r="B35" s="5"/>
      <c r="C35" s="5"/>
      <c r="D35" s="5"/>
      <c r="E35" s="5"/>
      <c r="F35" s="5"/>
      <c r="G35" s="5"/>
      <c r="H35" s="5"/>
      <c r="I35" s="5"/>
      <c r="J35" s="5"/>
      <c r="K35" s="5"/>
      <c r="L35" s="5"/>
      <c r="M35" s="5"/>
      <c r="Q35" t="s">
        <v>142</v>
      </c>
      <c r="R35" t="s">
        <v>12</v>
      </c>
      <c r="T35" t="s">
        <v>16</v>
      </c>
      <c r="U35" t="s">
        <v>16</v>
      </c>
      <c r="X35" t="s">
        <v>13</v>
      </c>
    </row>
    <row r="36" spans="2:24" x14ac:dyDescent="0.4">
      <c r="B36" s="147" t="s">
        <v>64</v>
      </c>
      <c r="C36" s="148"/>
      <c r="D36" s="148"/>
      <c r="E36" s="148"/>
      <c r="F36" s="148"/>
      <c r="G36" s="148"/>
      <c r="H36" s="148"/>
      <c r="I36" s="148"/>
      <c r="J36" s="148"/>
      <c r="K36" s="148"/>
      <c r="L36" s="148"/>
      <c r="M36" s="149"/>
      <c r="Q36" t="s">
        <v>15</v>
      </c>
      <c r="R36" t="s">
        <v>15</v>
      </c>
      <c r="T36" t="s">
        <v>15</v>
      </c>
      <c r="U36" t="s">
        <v>15</v>
      </c>
      <c r="X36" t="s">
        <v>141</v>
      </c>
    </row>
    <row r="37" spans="2:24" ht="6.75" customHeight="1" thickBot="1" x14ac:dyDescent="0.45">
      <c r="B37" s="20"/>
      <c r="C37" s="5"/>
      <c r="D37" s="21"/>
      <c r="E37" s="6"/>
      <c r="F37" s="6"/>
      <c r="G37" s="6"/>
      <c r="H37" s="6"/>
      <c r="I37" s="1"/>
      <c r="J37" s="1"/>
      <c r="K37" s="26"/>
      <c r="L37" s="26"/>
      <c r="M37" s="26"/>
      <c r="Q37" t="s">
        <v>13</v>
      </c>
      <c r="R37" t="s">
        <v>13</v>
      </c>
      <c r="T37" t="s">
        <v>12</v>
      </c>
      <c r="U37" t="s">
        <v>142</v>
      </c>
      <c r="X37" t="s">
        <v>16</v>
      </c>
    </row>
    <row r="38" spans="2:24" ht="19.5" thickBot="1" x14ac:dyDescent="0.45">
      <c r="B38" s="234" t="s">
        <v>143</v>
      </c>
      <c r="C38" s="235"/>
      <c r="D38" s="61">
        <v>0</v>
      </c>
      <c r="E38" s="62" t="s">
        <v>77</v>
      </c>
      <c r="F38" s="1"/>
      <c r="G38" s="147" t="s">
        <v>144</v>
      </c>
      <c r="H38" s="148"/>
      <c r="I38" s="148"/>
      <c r="J38" s="148"/>
      <c r="K38" s="148"/>
      <c r="L38" s="148"/>
      <c r="M38" s="149"/>
      <c r="T38" t="s">
        <v>11</v>
      </c>
      <c r="U38" t="s">
        <v>11</v>
      </c>
      <c r="X38" t="s">
        <v>15</v>
      </c>
    </row>
    <row r="39" spans="2:24" ht="19.5" thickBot="1" x14ac:dyDescent="0.45">
      <c r="B39" s="1"/>
      <c r="C39" s="1"/>
      <c r="D39" s="1"/>
      <c r="E39" s="1"/>
      <c r="F39" s="1"/>
      <c r="G39" s="1"/>
      <c r="H39" s="1"/>
      <c r="I39" s="1"/>
      <c r="J39" s="8"/>
      <c r="K39" s="26"/>
      <c r="L39" s="26"/>
      <c r="M39" s="26"/>
      <c r="T39" t="s">
        <v>13</v>
      </c>
      <c r="U39" t="s">
        <v>13</v>
      </c>
      <c r="X39" t="s">
        <v>142</v>
      </c>
    </row>
    <row r="40" spans="2:24" ht="19.5" thickBot="1" x14ac:dyDescent="0.45">
      <c r="B40" s="98" t="s">
        <v>65</v>
      </c>
      <c r="C40" s="98"/>
      <c r="D40" s="98"/>
      <c r="E40" s="63">
        <v>0</v>
      </c>
      <c r="F40" s="168" t="str">
        <f>IF(ISERROR("["&amp;"kgCO2/"&amp;VLOOKUP($L$34,$X$23:$AB$28,5,FALSE)&amp;"]"),"[－]","["&amp;"kgCO2/"&amp;VLOOKUP($L$34,$X$23:$AB$28,5,FALSE)&amp;"]")</f>
        <v>[－]</v>
      </c>
      <c r="G40" s="106"/>
      <c r="I40" s="169" t="s">
        <v>66</v>
      </c>
      <c r="J40" s="170"/>
      <c r="K40" s="170"/>
      <c r="L40" s="170"/>
      <c r="M40" s="171"/>
      <c r="X40" t="s">
        <v>56</v>
      </c>
    </row>
    <row r="41" spans="2:24" ht="19.5" thickBot="1" x14ac:dyDescent="0.45">
      <c r="B41" s="29"/>
      <c r="C41" s="29"/>
      <c r="D41" s="29"/>
      <c r="E41" s="29"/>
      <c r="F41" s="29"/>
      <c r="G41" s="29"/>
      <c r="H41" s="30"/>
      <c r="I41" s="172"/>
      <c r="J41" s="173"/>
      <c r="K41" s="173"/>
      <c r="L41" s="173"/>
      <c r="M41" s="174"/>
    </row>
    <row r="42" spans="2:24" x14ac:dyDescent="0.4">
      <c r="B42" s="98" t="s">
        <v>67</v>
      </c>
      <c r="C42" s="98"/>
      <c r="D42" s="141" t="s">
        <v>145</v>
      </c>
      <c r="E42" s="142"/>
      <c r="F42" s="142"/>
      <c r="G42" s="143"/>
      <c r="H42" s="29"/>
      <c r="I42" s="172"/>
      <c r="J42" s="173"/>
      <c r="K42" s="173"/>
      <c r="L42" s="173"/>
      <c r="M42" s="174"/>
    </row>
    <row r="43" spans="2:24" ht="19.5" thickBot="1" x14ac:dyDescent="0.45">
      <c r="B43" s="98"/>
      <c r="C43" s="98"/>
      <c r="D43" s="144"/>
      <c r="E43" s="145"/>
      <c r="F43" s="145"/>
      <c r="G43" s="146"/>
      <c r="H43" s="29"/>
      <c r="I43" s="175"/>
      <c r="J43" s="176"/>
      <c r="K43" s="176"/>
      <c r="L43" s="176"/>
      <c r="M43" s="177"/>
    </row>
    <row r="44" spans="2:24" ht="6.75" customHeight="1" thickBot="1" x14ac:dyDescent="0.45">
      <c r="B44" s="5"/>
      <c r="C44" s="1"/>
      <c r="D44" s="1"/>
      <c r="E44" s="1"/>
      <c r="F44" s="1"/>
      <c r="G44" s="1"/>
      <c r="H44" s="1"/>
      <c r="I44" s="31"/>
      <c r="J44" s="32"/>
      <c r="K44" s="26"/>
      <c r="L44" s="26"/>
      <c r="M44" s="26"/>
    </row>
    <row r="45" spans="2:24" ht="19.5" thickBot="1" x14ac:dyDescent="0.45">
      <c r="B45" s="133" t="s">
        <v>69</v>
      </c>
      <c r="C45" s="99"/>
      <c r="D45" s="232">
        <v>0</v>
      </c>
      <c r="E45" s="233"/>
      <c r="F45" s="33" t="s">
        <v>70</v>
      </c>
      <c r="G45" s="12" t="s">
        <v>71</v>
      </c>
      <c r="H45" s="1"/>
      <c r="I45" s="30"/>
      <c r="J45" s="1"/>
      <c r="K45" s="1"/>
      <c r="L45" s="1"/>
      <c r="M45" s="1"/>
    </row>
    <row r="46" spans="2:24" x14ac:dyDescent="0.4">
      <c r="B46" s="8"/>
      <c r="C46" s="8"/>
      <c r="D46" s="8"/>
      <c r="E46" s="8"/>
      <c r="F46" s="8"/>
      <c r="G46" s="8"/>
      <c r="H46" s="8"/>
      <c r="I46" s="1"/>
      <c r="J46" s="1"/>
      <c r="K46" s="1"/>
      <c r="L46" s="1"/>
      <c r="M46" s="1"/>
    </row>
    <row r="47" spans="2:24" x14ac:dyDescent="0.4">
      <c r="B47" s="147" t="s">
        <v>72</v>
      </c>
      <c r="C47" s="148"/>
      <c r="D47" s="148"/>
      <c r="E47" s="148"/>
      <c r="F47" s="148"/>
      <c r="G47" s="148"/>
      <c r="H47" s="148"/>
      <c r="I47" s="148"/>
      <c r="J47" s="148"/>
      <c r="K47" s="148"/>
      <c r="L47" s="148"/>
      <c r="M47" s="149"/>
    </row>
    <row r="48" spans="2:24" ht="6.75" customHeight="1" thickBot="1" x14ac:dyDescent="0.45">
      <c r="B48" s="9"/>
      <c r="C48" s="9"/>
      <c r="D48" s="9"/>
      <c r="E48" s="9"/>
      <c r="F48" s="9"/>
      <c r="G48" s="9"/>
      <c r="H48" s="9"/>
      <c r="I48" s="9"/>
      <c r="J48" s="9"/>
      <c r="K48" s="9"/>
      <c r="L48" s="9"/>
      <c r="M48" s="9"/>
    </row>
    <row r="49" spans="2:17" ht="19.5" thickBot="1" x14ac:dyDescent="0.45">
      <c r="B49" s="133" t="s">
        <v>5</v>
      </c>
      <c r="C49" s="99"/>
      <c r="D49" s="165" t="str" cm="1">
        <f t="array" ref="D49">_xlfn.IFS($D$13="高効率給湯器","6",$D$13="高効率空調機器","15",$D$13="選択してください","記載してください")</f>
        <v>記載してください</v>
      </c>
      <c r="E49" s="166"/>
      <c r="F49" s="10" t="s">
        <v>6</v>
      </c>
      <c r="G49" s="9"/>
      <c r="H49" s="9"/>
      <c r="I49" s="9"/>
      <c r="J49" s="9"/>
      <c r="K49" s="9"/>
      <c r="Q49" s="64"/>
    </row>
    <row r="50" spans="2:17" x14ac:dyDescent="0.4">
      <c r="B50" s="8"/>
      <c r="C50" s="8"/>
      <c r="D50" s="8"/>
      <c r="E50" s="8"/>
      <c r="F50" s="8"/>
      <c r="G50" s="9"/>
      <c r="H50" s="9"/>
      <c r="I50" s="9"/>
      <c r="J50" s="9"/>
      <c r="K50" s="9"/>
      <c r="L50" s="9"/>
      <c r="M50" s="9"/>
    </row>
    <row r="51" spans="2:17" x14ac:dyDescent="0.4">
      <c r="B51" s="231" t="s">
        <v>73</v>
      </c>
      <c r="C51" s="231"/>
      <c r="D51" s="231"/>
      <c r="E51" s="231"/>
      <c r="F51" s="231"/>
      <c r="G51" s="231"/>
      <c r="H51" s="231"/>
      <c r="I51" s="231"/>
      <c r="J51" s="231"/>
      <c r="K51" s="231"/>
      <c r="L51" s="231"/>
      <c r="M51" s="231"/>
    </row>
    <row r="52" spans="2:17" ht="6.75" customHeight="1" x14ac:dyDescent="0.4">
      <c r="B52" s="7"/>
      <c r="C52" s="7"/>
      <c r="D52" s="7"/>
      <c r="E52" s="7"/>
      <c r="F52" s="7"/>
      <c r="G52" s="7"/>
      <c r="H52" s="7"/>
      <c r="I52" s="7"/>
      <c r="J52" s="7"/>
      <c r="K52" s="7"/>
      <c r="L52" s="7"/>
      <c r="M52" s="7"/>
    </row>
    <row r="53" spans="2:17" x14ac:dyDescent="0.4">
      <c r="B53" s="94" t="s">
        <v>74</v>
      </c>
      <c r="C53" s="94"/>
      <c r="D53" s="94"/>
      <c r="E53" s="94"/>
      <c r="F53" s="94"/>
      <c r="G53" s="94"/>
      <c r="H53" s="94"/>
      <c r="I53" s="94"/>
      <c r="J53" s="94"/>
      <c r="K53" s="94"/>
      <c r="L53" s="94"/>
      <c r="M53" s="94"/>
    </row>
    <row r="54" spans="2:17" ht="6.75" customHeight="1" x14ac:dyDescent="0.4">
      <c r="B54" s="1"/>
      <c r="C54" s="1"/>
      <c r="D54" s="1"/>
      <c r="E54" s="1"/>
      <c r="F54" s="1"/>
      <c r="G54" s="1"/>
      <c r="H54" s="1"/>
      <c r="I54" s="1"/>
      <c r="J54" s="1"/>
      <c r="K54" s="1"/>
      <c r="L54" s="1"/>
      <c r="M54" s="1"/>
    </row>
    <row r="55" spans="2:17" x14ac:dyDescent="0.4">
      <c r="B55" s="35" t="s">
        <v>146</v>
      </c>
      <c r="C55" s="1"/>
      <c r="D55" s="1"/>
      <c r="E55" s="1"/>
      <c r="F55" s="1"/>
      <c r="G55" s="1"/>
      <c r="H55" s="1"/>
      <c r="I55" s="1"/>
      <c r="J55" s="1"/>
      <c r="K55" s="1"/>
      <c r="L55" s="1"/>
      <c r="M55" s="1"/>
    </row>
    <row r="56" spans="2:17" ht="6.75" customHeight="1" thickBot="1" x14ac:dyDescent="0.45">
      <c r="B56" s="1"/>
      <c r="C56" s="1"/>
      <c r="D56" s="1"/>
      <c r="E56" s="1"/>
      <c r="F56" s="1"/>
      <c r="G56" s="1"/>
      <c r="H56" s="1"/>
      <c r="I56" s="1"/>
      <c r="J56" s="1"/>
      <c r="K56" s="1"/>
      <c r="L56" s="1"/>
      <c r="M56" s="1"/>
    </row>
    <row r="57" spans="2:17" ht="19.5" thickBot="1" x14ac:dyDescent="0.45">
      <c r="B57" s="157" t="s">
        <v>147</v>
      </c>
      <c r="C57" s="158"/>
      <c r="D57" s="158"/>
      <c r="E57" s="37">
        <v>120</v>
      </c>
      <c r="F57" s="13" t="s">
        <v>77</v>
      </c>
      <c r="G57" s="1"/>
      <c r="H57" s="157" t="s">
        <v>148</v>
      </c>
      <c r="I57" s="158"/>
      <c r="J57" s="158"/>
      <c r="K57" s="37">
        <v>80</v>
      </c>
      <c r="L57" s="13" t="s">
        <v>77</v>
      </c>
      <c r="M57" s="1"/>
    </row>
    <row r="58" spans="2:17" x14ac:dyDescent="0.4">
      <c r="B58" s="1"/>
      <c r="C58" s="1"/>
      <c r="D58" s="1"/>
      <c r="E58" s="1"/>
      <c r="F58" s="1"/>
      <c r="G58" s="1"/>
      <c r="H58" s="1"/>
      <c r="I58" s="1"/>
      <c r="J58" s="1"/>
      <c r="K58" s="1"/>
      <c r="L58" s="1"/>
      <c r="M58" s="1"/>
    </row>
    <row r="59" spans="2:17" x14ac:dyDescent="0.4">
      <c r="B59" s="130" t="s">
        <v>149</v>
      </c>
      <c r="C59" s="131"/>
      <c r="D59" s="131"/>
      <c r="E59" s="131"/>
      <c r="F59" s="131"/>
      <c r="G59" s="131"/>
      <c r="H59" s="131"/>
      <c r="I59" s="131"/>
      <c r="J59" s="131"/>
      <c r="K59" s="131"/>
      <c r="L59" s="131"/>
      <c r="M59" s="132"/>
    </row>
    <row r="60" spans="2:17" ht="6.75" customHeight="1" x14ac:dyDescent="0.4">
      <c r="B60" s="1"/>
      <c r="C60" s="1"/>
      <c r="D60" s="1"/>
      <c r="E60" s="1"/>
      <c r="F60" s="1"/>
      <c r="G60" s="1"/>
      <c r="H60" s="1"/>
      <c r="I60" s="1"/>
      <c r="J60" s="1"/>
      <c r="K60" s="1"/>
      <c r="L60" s="1"/>
      <c r="M60" s="1"/>
    </row>
    <row r="61" spans="2:17" x14ac:dyDescent="0.4">
      <c r="B61" s="35" t="s">
        <v>80</v>
      </c>
      <c r="C61" s="1"/>
      <c r="D61" s="1"/>
      <c r="E61" s="1"/>
      <c r="F61" s="1"/>
      <c r="G61" s="1"/>
      <c r="H61" s="1"/>
      <c r="I61" s="8"/>
      <c r="J61" s="8"/>
      <c r="K61" s="1"/>
      <c r="L61" s="8"/>
      <c r="M61" s="1"/>
    </row>
    <row r="62" spans="2:17" ht="6.75" customHeight="1" thickBot="1" x14ac:dyDescent="0.45">
      <c r="B62" s="1"/>
      <c r="C62" s="1"/>
      <c r="D62" s="1"/>
      <c r="E62" s="1"/>
      <c r="F62" s="1"/>
      <c r="H62" s="1"/>
      <c r="I62" s="1"/>
      <c r="J62" s="1"/>
      <c r="K62" s="1"/>
      <c r="L62" s="1"/>
      <c r="M62" s="1"/>
      <c r="N62" s="38"/>
    </row>
    <row r="63" spans="2:17" ht="19.5" thickBot="1" x14ac:dyDescent="0.45">
      <c r="B63" s="133" t="s">
        <v>150</v>
      </c>
      <c r="C63" s="99"/>
      <c r="D63" s="37">
        <v>0</v>
      </c>
      <c r="E63" s="13" t="s">
        <v>77</v>
      </c>
      <c r="F63" s="1"/>
      <c r="G63" s="159" t="s">
        <v>151</v>
      </c>
      <c r="H63" s="160"/>
      <c r="I63" s="160"/>
      <c r="J63" s="160"/>
      <c r="K63" s="160"/>
      <c r="L63" s="160"/>
      <c r="M63" s="161"/>
    </row>
    <row r="64" spans="2:17" ht="19.5" thickBot="1" x14ac:dyDescent="0.45">
      <c r="B64" s="1"/>
      <c r="C64" s="1"/>
      <c r="D64" s="1"/>
      <c r="E64" s="1"/>
      <c r="F64" s="1"/>
      <c r="G64" s="195"/>
      <c r="H64" s="196"/>
      <c r="I64" s="196"/>
      <c r="J64" s="196"/>
      <c r="K64" s="196"/>
      <c r="L64" s="196"/>
      <c r="M64" s="197"/>
    </row>
    <row r="65" spans="2:13" ht="19.5" thickBot="1" x14ac:dyDescent="0.45">
      <c r="B65" s="133" t="s">
        <v>152</v>
      </c>
      <c r="C65" s="99"/>
      <c r="D65" s="37">
        <v>0</v>
      </c>
      <c r="E65" s="13" t="s">
        <v>77</v>
      </c>
      <c r="F65" s="1"/>
      <c r="G65" s="162"/>
      <c r="H65" s="163"/>
      <c r="I65" s="163"/>
      <c r="J65" s="163"/>
      <c r="K65" s="163"/>
      <c r="L65" s="163"/>
      <c r="M65" s="164"/>
    </row>
    <row r="66" spans="2:13" ht="19.5" thickBot="1" x14ac:dyDescent="0.45">
      <c r="B66" s="1"/>
      <c r="C66" s="8"/>
      <c r="D66" s="1"/>
      <c r="E66" s="8"/>
      <c r="F66" s="1"/>
      <c r="G66" s="1"/>
      <c r="H66" s="1"/>
      <c r="I66" s="1"/>
      <c r="J66" s="1"/>
      <c r="K66" s="1"/>
      <c r="L66" s="1"/>
      <c r="M66" s="1"/>
    </row>
    <row r="67" spans="2:13" ht="19.5" thickBot="1" x14ac:dyDescent="0.45">
      <c r="B67" s="99" t="s">
        <v>83</v>
      </c>
      <c r="C67" s="136"/>
      <c r="D67" s="37">
        <v>5</v>
      </c>
      <c r="E67" s="13" t="s">
        <v>77</v>
      </c>
      <c r="F67" s="1"/>
      <c r="G67" s="159" t="s">
        <v>153</v>
      </c>
      <c r="H67" s="160"/>
      <c r="I67" s="160"/>
      <c r="J67" s="160"/>
      <c r="K67" s="160"/>
      <c r="L67" s="160"/>
      <c r="M67" s="161"/>
    </row>
    <row r="68" spans="2:13" x14ac:dyDescent="0.4">
      <c r="B68" s="1"/>
      <c r="C68" s="1"/>
      <c r="D68" s="1"/>
      <c r="E68" s="1"/>
      <c r="F68" s="1"/>
      <c r="G68" s="162"/>
      <c r="H68" s="163"/>
      <c r="I68" s="163"/>
      <c r="J68" s="163"/>
      <c r="K68" s="163"/>
      <c r="L68" s="163"/>
      <c r="M68" s="164"/>
    </row>
    <row r="69" spans="2:13" ht="6.75" customHeight="1" x14ac:dyDescent="0.4">
      <c r="B69" s="1"/>
      <c r="C69" s="8"/>
      <c r="D69" s="1"/>
      <c r="E69" s="8"/>
      <c r="F69" s="1"/>
      <c r="G69" s="1"/>
      <c r="H69" s="1"/>
      <c r="I69" s="1"/>
      <c r="J69" s="1"/>
      <c r="K69" s="1"/>
      <c r="L69" s="1"/>
      <c r="M69" s="1"/>
    </row>
    <row r="70" spans="2:13" x14ac:dyDescent="0.4">
      <c r="B70" s="35" t="s">
        <v>85</v>
      </c>
      <c r="C70" s="8"/>
      <c r="D70" s="1"/>
      <c r="E70" s="8"/>
      <c r="F70" s="1"/>
      <c r="G70" s="1"/>
      <c r="H70" s="1"/>
      <c r="I70" s="8"/>
      <c r="J70" s="1"/>
      <c r="K70" s="26"/>
      <c r="L70" s="26"/>
      <c r="M70" s="26"/>
    </row>
    <row r="71" spans="2:13" ht="6.75" customHeight="1" thickBot="1" x14ac:dyDescent="0.45">
      <c r="B71" s="1"/>
      <c r="C71" s="1"/>
      <c r="D71" s="1"/>
      <c r="E71" s="1"/>
      <c r="F71" s="1"/>
      <c r="G71" s="1"/>
      <c r="H71" s="1"/>
      <c r="I71" s="1"/>
      <c r="J71" s="1"/>
      <c r="K71" s="1"/>
      <c r="L71" s="1"/>
      <c r="M71" s="1"/>
    </row>
    <row r="72" spans="2:13" ht="19.5" thickBot="1" x14ac:dyDescent="0.45">
      <c r="B72" s="133" t="s">
        <v>99</v>
      </c>
      <c r="C72" s="99"/>
      <c r="D72" s="37">
        <v>0</v>
      </c>
      <c r="E72" s="13" t="s">
        <v>77</v>
      </c>
      <c r="F72" s="1"/>
      <c r="G72" s="130" t="s">
        <v>154</v>
      </c>
      <c r="H72" s="131"/>
      <c r="I72" s="131"/>
      <c r="J72" s="131"/>
      <c r="K72" s="131"/>
      <c r="L72" s="131"/>
      <c r="M72" s="132"/>
    </row>
    <row r="73" spans="2:13" ht="6.75" customHeight="1" thickBot="1" x14ac:dyDescent="0.45">
      <c r="B73" s="8"/>
      <c r="C73" s="8"/>
      <c r="D73" s="1"/>
      <c r="E73" s="8"/>
      <c r="F73" s="1"/>
      <c r="G73" s="1"/>
      <c r="H73" s="1"/>
      <c r="I73" s="1"/>
      <c r="J73" s="1"/>
      <c r="K73" s="1"/>
      <c r="L73" s="1"/>
      <c r="M73" s="1"/>
    </row>
    <row r="74" spans="2:13" x14ac:dyDescent="0.4">
      <c r="B74" s="137" t="s">
        <v>101</v>
      </c>
      <c r="C74" s="138"/>
      <c r="D74" s="141" t="s">
        <v>155</v>
      </c>
      <c r="E74" s="142"/>
      <c r="F74" s="142"/>
      <c r="G74" s="142"/>
      <c r="H74" s="142"/>
      <c r="I74" s="142"/>
      <c r="J74" s="142"/>
      <c r="K74" s="142"/>
      <c r="L74" s="142"/>
      <c r="M74" s="143"/>
    </row>
    <row r="75" spans="2:13" ht="19.5" thickBot="1" x14ac:dyDescent="0.45">
      <c r="B75" s="139"/>
      <c r="C75" s="140"/>
      <c r="D75" s="144"/>
      <c r="E75" s="145"/>
      <c r="F75" s="145"/>
      <c r="G75" s="145"/>
      <c r="H75" s="145"/>
      <c r="I75" s="145"/>
      <c r="J75" s="145"/>
      <c r="K75" s="145"/>
      <c r="L75" s="145"/>
      <c r="M75" s="146"/>
    </row>
    <row r="76" spans="2:13" x14ac:dyDescent="0.4">
      <c r="B76" s="1"/>
      <c r="C76" s="1"/>
      <c r="D76" s="1"/>
      <c r="E76" s="1"/>
      <c r="F76" s="1"/>
      <c r="G76" s="1"/>
      <c r="H76" s="1"/>
      <c r="I76" s="1"/>
      <c r="J76" s="48"/>
      <c r="K76" s="26"/>
      <c r="L76" s="26"/>
      <c r="M76" s="26"/>
    </row>
    <row r="77" spans="2:13" x14ac:dyDescent="0.4">
      <c r="B77" s="147" t="s">
        <v>103</v>
      </c>
      <c r="C77" s="148"/>
      <c r="D77" s="148"/>
      <c r="E77" s="148"/>
      <c r="F77" s="148"/>
      <c r="G77" s="148"/>
      <c r="H77" s="148"/>
      <c r="I77" s="148"/>
      <c r="J77" s="148"/>
      <c r="K77" s="148"/>
      <c r="L77" s="148"/>
      <c r="M77" s="149"/>
    </row>
    <row r="78" spans="2:13" ht="6.75" customHeight="1" thickBot="1" x14ac:dyDescent="0.45">
      <c r="B78" s="7"/>
      <c r="C78" s="7"/>
      <c r="D78" s="7"/>
      <c r="E78" s="7"/>
      <c r="F78" s="7"/>
      <c r="G78" s="65"/>
      <c r="H78" s="65"/>
      <c r="I78" s="65"/>
      <c r="J78" s="65"/>
      <c r="K78" s="65"/>
      <c r="L78" s="65"/>
      <c r="M78" s="66"/>
    </row>
    <row r="79" spans="2:13" ht="19.5" thickBot="1" x14ac:dyDescent="0.45">
      <c r="B79" s="99" t="s">
        <v>104</v>
      </c>
      <c r="C79" s="100"/>
      <c r="D79" s="136"/>
      <c r="E79" s="37">
        <v>0</v>
      </c>
      <c r="F79" s="13" t="s">
        <v>77</v>
      </c>
      <c r="G79" s="1"/>
      <c r="H79" s="130" t="s">
        <v>156</v>
      </c>
      <c r="I79" s="131"/>
      <c r="J79" s="131"/>
      <c r="K79" s="131"/>
      <c r="L79" s="131"/>
      <c r="M79" s="132"/>
    </row>
    <row r="80" spans="2:13" ht="6.75" customHeight="1" thickBot="1" x14ac:dyDescent="0.45">
      <c r="B80" s="8"/>
      <c r="C80" s="8"/>
      <c r="D80" s="1"/>
      <c r="E80" s="1"/>
      <c r="F80" s="1"/>
      <c r="G80" s="1"/>
      <c r="H80" s="1"/>
      <c r="I80" s="1"/>
      <c r="J80" s="1"/>
      <c r="K80" s="1"/>
      <c r="L80" s="1"/>
      <c r="M80" s="1"/>
    </row>
    <row r="81" spans="2:18" ht="19.5" thickBot="1" x14ac:dyDescent="0.45">
      <c r="B81" s="133" t="s">
        <v>106</v>
      </c>
      <c r="C81" s="99"/>
      <c r="D81" s="134" t="s">
        <v>188</v>
      </c>
      <c r="E81" s="135"/>
      <c r="F81" s="33" t="s">
        <v>108</v>
      </c>
      <c r="G81" s="134" t="s">
        <v>157</v>
      </c>
      <c r="H81" s="135"/>
      <c r="I81" s="33" t="s">
        <v>70</v>
      </c>
      <c r="J81" s="134" t="s">
        <v>158</v>
      </c>
      <c r="K81" s="135"/>
      <c r="L81" s="1"/>
      <c r="M81" s="1"/>
    </row>
    <row r="82" spans="2:18" x14ac:dyDescent="0.4">
      <c r="B82" s="14"/>
      <c r="C82" s="14"/>
      <c r="D82" s="14"/>
      <c r="E82" s="14"/>
      <c r="F82" s="14"/>
      <c r="G82" s="14"/>
      <c r="H82" s="14"/>
      <c r="I82" s="14"/>
      <c r="J82" s="1"/>
      <c r="K82" s="1"/>
      <c r="L82" s="1"/>
      <c r="M82" s="1"/>
    </row>
    <row r="83" spans="2:18" ht="11.25" customHeight="1" x14ac:dyDescent="0.4">
      <c r="B83" s="14"/>
      <c r="C83" s="14"/>
      <c r="D83" s="169" t="s">
        <v>110</v>
      </c>
      <c r="E83" s="170"/>
      <c r="F83" s="170"/>
      <c r="G83" s="170"/>
      <c r="H83" s="170"/>
      <c r="I83" s="170"/>
      <c r="J83" s="170"/>
      <c r="K83" s="170"/>
      <c r="L83" s="170"/>
      <c r="M83" s="171"/>
    </row>
    <row r="84" spans="2:18" ht="11.25" customHeight="1" x14ac:dyDescent="0.4">
      <c r="B84" s="14"/>
      <c r="C84" s="14"/>
      <c r="D84" s="175"/>
      <c r="E84" s="176"/>
      <c r="F84" s="176"/>
      <c r="G84" s="176"/>
      <c r="H84" s="176"/>
      <c r="I84" s="176"/>
      <c r="J84" s="176"/>
      <c r="K84" s="176"/>
      <c r="L84" s="176"/>
      <c r="M84" s="177"/>
    </row>
    <row r="85" spans="2:18" ht="6.75" customHeight="1" x14ac:dyDescent="0.4">
      <c r="B85" s="14"/>
      <c r="C85" s="14"/>
      <c r="D85" s="5"/>
      <c r="E85" s="5"/>
      <c r="F85" s="5"/>
      <c r="G85" s="5"/>
      <c r="H85" s="14"/>
      <c r="I85" s="14"/>
      <c r="J85" s="5"/>
      <c r="K85" s="5"/>
      <c r="L85" s="5"/>
      <c r="M85" s="5"/>
    </row>
    <row r="86" spans="2:18" x14ac:dyDescent="0.4">
      <c r="B86" s="35" t="s">
        <v>111</v>
      </c>
      <c r="C86" s="1"/>
      <c r="D86" s="1"/>
      <c r="E86" s="1"/>
      <c r="F86" s="1"/>
      <c r="G86" s="1"/>
      <c r="H86" s="1"/>
      <c r="I86" s="1"/>
      <c r="J86" s="1"/>
      <c r="K86" s="1"/>
      <c r="L86" s="1"/>
      <c r="M86" s="1"/>
    </row>
    <row r="87" spans="2:18" ht="6.75" customHeight="1" thickBot="1" x14ac:dyDescent="0.45">
      <c r="B87" s="35"/>
      <c r="C87" s="1"/>
      <c r="D87" s="1"/>
      <c r="E87" s="1"/>
      <c r="F87" s="1"/>
      <c r="G87" s="1"/>
      <c r="H87" s="1"/>
      <c r="I87" s="1"/>
      <c r="J87" s="1"/>
      <c r="K87" s="1"/>
      <c r="L87" s="1"/>
      <c r="M87" s="1"/>
    </row>
    <row r="88" spans="2:18" ht="19.5" thickBot="1" x14ac:dyDescent="0.45">
      <c r="B88" s="99" t="s">
        <v>159</v>
      </c>
      <c r="C88" s="100"/>
      <c r="D88" s="100"/>
      <c r="E88" s="228" t="s">
        <v>4</v>
      </c>
      <c r="F88" s="229"/>
      <c r="G88" s="230"/>
      <c r="I88" s="169" t="s">
        <v>160</v>
      </c>
      <c r="J88" s="170"/>
      <c r="K88" s="170"/>
      <c r="L88" s="170"/>
      <c r="M88" s="171"/>
    </row>
    <row r="89" spans="2:18" ht="6.75" customHeight="1" thickBot="1" x14ac:dyDescent="0.45">
      <c r="B89" s="1"/>
      <c r="C89" s="1"/>
      <c r="D89" s="1"/>
      <c r="E89" s="1"/>
      <c r="F89" s="1"/>
      <c r="G89" s="1"/>
      <c r="H89" s="1"/>
      <c r="I89" s="172"/>
      <c r="J89" s="173"/>
      <c r="K89" s="173"/>
      <c r="L89" s="173"/>
      <c r="M89" s="174"/>
    </row>
    <row r="90" spans="2:18" ht="19.5" thickBot="1" x14ac:dyDescent="0.45">
      <c r="B90" s="99" t="s">
        <v>161</v>
      </c>
      <c r="C90" s="100"/>
      <c r="D90" s="100"/>
      <c r="E90" s="136"/>
      <c r="F90" s="67">
        <v>0</v>
      </c>
      <c r="G90" s="12" t="s">
        <v>88</v>
      </c>
      <c r="I90" s="172"/>
      <c r="J90" s="173"/>
      <c r="K90" s="173"/>
      <c r="L90" s="173"/>
      <c r="M90" s="174"/>
      <c r="R90" t="e">
        <f>F90*F96/100/D45</f>
        <v>#DIV/0!</v>
      </c>
    </row>
    <row r="91" spans="2:18" ht="6.75" customHeight="1" thickBot="1" x14ac:dyDescent="0.45">
      <c r="B91" s="8"/>
      <c r="C91" s="8"/>
      <c r="D91" s="8"/>
      <c r="F91" s="1"/>
      <c r="G91" s="1"/>
      <c r="H91" s="1"/>
      <c r="I91" s="172"/>
      <c r="J91" s="173"/>
      <c r="K91" s="173"/>
      <c r="L91" s="173"/>
      <c r="M91" s="174"/>
    </row>
    <row r="92" spans="2:18" ht="19.5" thickBot="1" x14ac:dyDescent="0.45">
      <c r="B92" s="99" t="s">
        <v>162</v>
      </c>
      <c r="C92" s="100"/>
      <c r="D92" s="100"/>
      <c r="E92" s="136"/>
      <c r="F92" s="67">
        <v>0</v>
      </c>
      <c r="G92" s="12" t="str">
        <f>IF(ISERROR("["&amp;VLOOKUP($F$30,$R$25:$V$29,5,FALSE)&amp;"]"),"[－]","["&amp;VLOOKUP($F$30,$R$25:$V$29,5,FALSE)&amp;"]")</f>
        <v>[－]</v>
      </c>
      <c r="H92" s="1"/>
      <c r="I92" s="172"/>
      <c r="J92" s="173"/>
      <c r="K92" s="173"/>
      <c r="L92" s="173"/>
      <c r="M92" s="174"/>
    </row>
    <row r="93" spans="2:18" ht="6.75" customHeight="1" thickBot="1" x14ac:dyDescent="0.45">
      <c r="B93" s="1"/>
      <c r="C93" s="1"/>
      <c r="D93" s="1"/>
      <c r="E93" s="1"/>
      <c r="F93" s="1"/>
      <c r="G93" s="1"/>
      <c r="H93" s="1"/>
      <c r="I93" s="172"/>
      <c r="J93" s="173"/>
      <c r="K93" s="173"/>
      <c r="L93" s="173"/>
      <c r="M93" s="174"/>
    </row>
    <row r="94" spans="2:18" ht="19.5" thickBot="1" x14ac:dyDescent="0.45">
      <c r="B94" s="99" t="s">
        <v>163</v>
      </c>
      <c r="C94" s="100"/>
      <c r="D94" s="100"/>
      <c r="E94" s="136"/>
      <c r="F94" s="67">
        <v>0</v>
      </c>
      <c r="G94" s="12" t="str">
        <f>IF(ISERROR("["&amp;VLOOKUP($L$30,$R$25:$V$29,5,FALSE)&amp;"/kW]"),"[－]","["&amp;VLOOKUP($L$30,$R$25:$V$29,5,FALSE)&amp;"]")</f>
        <v>[－]</v>
      </c>
      <c r="H94" s="1"/>
      <c r="I94" s="175"/>
      <c r="J94" s="176"/>
      <c r="K94" s="176"/>
      <c r="L94" s="176"/>
      <c r="M94" s="177"/>
    </row>
    <row r="95" spans="2:18" ht="6.75" customHeight="1" thickBot="1" x14ac:dyDescent="0.45">
      <c r="B95" s="1"/>
      <c r="C95" s="1"/>
      <c r="D95" s="1"/>
      <c r="E95" s="1"/>
      <c r="F95" s="1"/>
      <c r="G95" s="1"/>
      <c r="H95" s="1"/>
      <c r="I95" s="1"/>
      <c r="J95" s="1"/>
      <c r="K95" s="1"/>
      <c r="L95" s="1"/>
      <c r="M95" s="1"/>
    </row>
    <row r="96" spans="2:18" ht="30" customHeight="1" thickBot="1" x14ac:dyDescent="0.45">
      <c r="B96" s="99" t="s">
        <v>164</v>
      </c>
      <c r="C96" s="100"/>
      <c r="D96" s="100"/>
      <c r="E96" s="136"/>
      <c r="F96" s="68">
        <v>0</v>
      </c>
      <c r="G96" s="12" t="s">
        <v>90</v>
      </c>
      <c r="I96" s="130" t="s">
        <v>165</v>
      </c>
      <c r="J96" s="131"/>
      <c r="K96" s="131"/>
      <c r="L96" s="131"/>
      <c r="M96" s="132"/>
    </row>
    <row r="97" spans="2:18" ht="6.75" customHeight="1" x14ac:dyDescent="0.4">
      <c r="B97" s="8"/>
      <c r="C97" s="8"/>
      <c r="D97" s="8"/>
      <c r="F97" s="1"/>
      <c r="G97" s="1"/>
      <c r="H97" s="1"/>
      <c r="I97" s="1"/>
      <c r="J97" s="1"/>
      <c r="K97" s="1"/>
      <c r="L97" s="1"/>
      <c r="M97" s="1"/>
    </row>
    <row r="98" spans="2:18" x14ac:dyDescent="0.4">
      <c r="B98" s="99" t="s">
        <v>166</v>
      </c>
      <c r="C98" s="100"/>
      <c r="D98" s="100"/>
      <c r="E98" s="100"/>
      <c r="F98" s="69">
        <f>IF(ISERROR(IF($E$88="年間燃料消費量",$F$92*($F$96/100)/$D$45,$F$90*($F$96/100)*(1-$E$79/100)/VLOOKUP($F$30,$R$25:$U$29,4,FALSE)*(100/$K$57)/$D$45)),0,IF($E$88="年間燃料消費量",$F$92*($F$96/100)/$D$45,$F$90*($F$96/100)*(1-$E$79/100)/VLOOKUP($F$30,$R$25:$U$29,4,FALSE)*(100/$K$57)/$D$45))</f>
        <v>0</v>
      </c>
      <c r="G98" s="13" t="str">
        <f>IF(ISERROR("["&amp;VLOOKUP($F$30,$R$25:$V$29,5,FALSE)&amp;"/kW]"),"[－]","["&amp;VLOOKUP($F$30,$R$25:$V$29,5,FALSE)&amp;"/kW]")</f>
        <v>[－]</v>
      </c>
      <c r="H98" s="119" t="s">
        <v>167</v>
      </c>
      <c r="I98" s="121"/>
      <c r="J98" s="120"/>
      <c r="K98" s="70">
        <f>IF(ISERROR(F98*VLOOKUP($F$30,$R$25:$V$29,2,FALSE)),0,F98*VLOOKUP($F$30,$R$25:$V$29,2,FALSE))</f>
        <v>0</v>
      </c>
      <c r="L98" s="103" t="s">
        <v>115</v>
      </c>
      <c r="M98" s="103"/>
      <c r="P98" t="s">
        <v>168</v>
      </c>
      <c r="Q98" t="e">
        <f>$F$98*VLOOKUP($F$30,$R$24:$V$29,4,FALSE)*$K$57/100</f>
        <v>#VALUE!</v>
      </c>
    </row>
    <row r="99" spans="2:18" ht="6.75" customHeight="1" x14ac:dyDescent="0.4">
      <c r="B99" s="8"/>
      <c r="C99" s="8"/>
      <c r="D99" s="8"/>
      <c r="F99" s="71"/>
      <c r="G99" s="1"/>
      <c r="H99" s="8"/>
      <c r="I99" s="1"/>
      <c r="J99" s="1"/>
      <c r="K99" s="72"/>
      <c r="L99" s="8"/>
      <c r="M99" s="8"/>
    </row>
    <row r="100" spans="2:18" x14ac:dyDescent="0.4">
      <c r="B100" s="99" t="s">
        <v>169</v>
      </c>
      <c r="C100" s="100"/>
      <c r="D100" s="100"/>
      <c r="E100" s="100"/>
      <c r="F100" s="69">
        <f>IF(ISERROR(IF($E$88="年間燃料消費量",$F$94*$F$96/100/$D$45,$F$90*($F$96/100)*($E$79/100)/VLOOKUP($L$30,$R$25:$U$29,4,FALSE)*(100/$E$57)/$D$45)),0,IF($E$88="年間燃料消費量",$F$94*$F$96/100/$D$45,$F$90*($F$96/100)*($E$79/100)/VLOOKUP($L$30,$R$25:$U$29,4,FALSE)*(100/$E$57)/$D$45))</f>
        <v>0</v>
      </c>
      <c r="G100" s="13" t="str">
        <f>IF(ISERROR("["&amp;VLOOKUP($L$30,$R$25:$V$29,5,FALSE)&amp;"/kW]"),"[－]","["&amp;VLOOKUP($L$30,$R$25:$V$29,5,FALSE)&amp;"/kW]")</f>
        <v>[－]</v>
      </c>
      <c r="H100" s="119" t="s">
        <v>167</v>
      </c>
      <c r="I100" s="121"/>
      <c r="J100" s="120"/>
      <c r="K100" s="70">
        <f>IF(ISERROR(F100*VLOOKUP($L$30,$R$25:$V$29,2,FALSE)),0,F100*VLOOKUP($L$30,$R$25:$V$29,2,FALSE))</f>
        <v>0</v>
      </c>
      <c r="L100" s="103" t="s">
        <v>115</v>
      </c>
      <c r="M100" s="103"/>
      <c r="P100" t="s">
        <v>170</v>
      </c>
      <c r="Q100" t="e">
        <f>$F$100*VLOOKUP($L$30,$R$24:$V$29,4,FALSE)*E57/100</f>
        <v>#VALUE!</v>
      </c>
      <c r="R100">
        <f>IF(ISERROR(Q98),0,Q98)+IF(ISERROR(Q100),0,Q100)</f>
        <v>0</v>
      </c>
    </row>
    <row r="101" spans="2:18" ht="6.75" customHeight="1" x14ac:dyDescent="0.4">
      <c r="B101" s="8"/>
      <c r="C101" s="8"/>
      <c r="D101" s="8"/>
      <c r="F101" s="1"/>
      <c r="G101" s="1"/>
      <c r="H101" s="8"/>
      <c r="I101" s="1"/>
      <c r="J101" s="1"/>
      <c r="K101" s="72"/>
      <c r="L101" s="8"/>
      <c r="M101" s="8"/>
    </row>
    <row r="102" spans="2:18" x14ac:dyDescent="0.4">
      <c r="B102" s="99" t="s">
        <v>112</v>
      </c>
      <c r="C102" s="100"/>
      <c r="D102" s="100"/>
      <c r="E102" s="100"/>
      <c r="F102" s="69">
        <f>IF(ISERROR($F$106*100/$D$65*100/$D$72/$AA$30*($D$63*(1-$D$67/100))/100),0,$F$106*100/$D$65*100/$D$72/$AA$30*($D$63*(1-$D$67/100))/100)</f>
        <v>0</v>
      </c>
      <c r="G102" s="13" t="s">
        <v>113</v>
      </c>
      <c r="H102" s="119" t="s">
        <v>171</v>
      </c>
      <c r="I102" s="121"/>
      <c r="J102" s="120"/>
      <c r="K102" s="70">
        <f>IF(ISERROR($F$102*$Y$30),"",$F$102*$Y$30)</f>
        <v>0</v>
      </c>
      <c r="L102" s="103" t="s">
        <v>115</v>
      </c>
      <c r="M102" s="103"/>
      <c r="O102" s="54"/>
    </row>
    <row r="103" spans="2:18" ht="6.75" customHeight="1" x14ac:dyDescent="0.4">
      <c r="B103" s="8"/>
      <c r="C103" s="8"/>
      <c r="D103" s="8"/>
      <c r="F103" s="73"/>
      <c r="G103" s="1"/>
      <c r="H103" s="8"/>
      <c r="I103" s="1"/>
      <c r="J103" s="1"/>
      <c r="K103" s="29"/>
      <c r="L103" s="29"/>
      <c r="M103" s="29"/>
    </row>
    <row r="104" spans="2:18" x14ac:dyDescent="0.4">
      <c r="B104" s="98" t="s">
        <v>116</v>
      </c>
      <c r="C104" s="98"/>
      <c r="D104" s="74">
        <v>0.57899999999999996</v>
      </c>
      <c r="E104" s="124" t="s">
        <v>10</v>
      </c>
      <c r="F104" s="106"/>
      <c r="G104" s="125" t="s">
        <v>117</v>
      </c>
      <c r="H104" s="98"/>
      <c r="I104" s="98"/>
      <c r="J104" s="127"/>
      <c r="K104" s="128"/>
      <c r="L104" s="128"/>
      <c r="M104" s="129"/>
    </row>
    <row r="105" spans="2:18" ht="10.5" customHeight="1" x14ac:dyDescent="0.4">
      <c r="B105" s="5"/>
      <c r="C105" s="1"/>
      <c r="D105" s="1"/>
      <c r="E105" s="1"/>
      <c r="F105" s="1"/>
      <c r="G105" s="1"/>
      <c r="H105" s="1"/>
      <c r="I105" s="1"/>
      <c r="J105" s="1"/>
      <c r="K105" s="1"/>
      <c r="L105" s="1"/>
      <c r="M105" s="1"/>
    </row>
    <row r="106" spans="2:18" x14ac:dyDescent="0.4">
      <c r="B106" s="99" t="s">
        <v>118</v>
      </c>
      <c r="C106" s="100"/>
      <c r="D106" s="100"/>
      <c r="E106" s="100"/>
      <c r="F106" s="75">
        <f>IF(ISERROR(IF($E$88="年間燃料消費量",$R$100,$R$90)),0,IF($E$88="年間燃料消費量",$R$100,$R$90))</f>
        <v>0</v>
      </c>
      <c r="G106" s="12" t="s">
        <v>119</v>
      </c>
      <c r="I106" s="130" t="s">
        <v>120</v>
      </c>
      <c r="J106" s="131"/>
      <c r="K106" s="131"/>
      <c r="L106" s="131"/>
      <c r="M106" s="132"/>
    </row>
    <row r="107" spans="2:18" ht="6.75" customHeight="1" x14ac:dyDescent="0.4">
      <c r="B107" s="8"/>
      <c r="C107" s="8"/>
      <c r="D107" s="8"/>
      <c r="F107" s="1"/>
      <c r="G107" s="1"/>
      <c r="H107" s="1"/>
      <c r="I107" s="8"/>
      <c r="J107" s="8"/>
      <c r="K107" s="1"/>
      <c r="L107" s="8"/>
      <c r="M107" s="1"/>
    </row>
    <row r="108" spans="2:18" x14ac:dyDescent="0.4">
      <c r="B108" s="99" t="s">
        <v>87</v>
      </c>
      <c r="C108" s="100"/>
      <c r="D108" s="100"/>
      <c r="E108" s="100"/>
      <c r="F108" s="75">
        <f>IF(ISERROR($F$102*$AA$30*(100/($D$63*(1-$D$67/100)))/VLOOKUP($F$34,$X$23:$AA$30,4,FALSE)*(1-$D$38/100)),0,$F$102*$AA$30*(100/($D$63*(1-$D$67/100)))/VLOOKUP($F$34,$X$23:$AA$30,4,FALSE)*(1-$D$38/100))</f>
        <v>0</v>
      </c>
      <c r="G108" s="12" t="str">
        <f>IF(ISERROR("["&amp;VLOOKUP($F$34,$X$23:$AB$28,5,FALSE)&amp;"/kW]"),"[－]","["&amp;VLOOKUP($F$34,$X$23:$AB$28,5,FALSE)&amp;"/kW]")</f>
        <v>[－]</v>
      </c>
      <c r="H108" s="119" t="s">
        <v>172</v>
      </c>
      <c r="I108" s="121"/>
      <c r="J108" s="120"/>
      <c r="K108" s="70">
        <f>IF(ISERROR($F$108*VLOOKUP($F$34,$X$23:$AB$30,2,FALSE)),0,$F$108*VLOOKUP($F$34,$X$23:$AB$30,2,FALSE))</f>
        <v>0</v>
      </c>
      <c r="L108" s="103" t="s">
        <v>115</v>
      </c>
      <c r="M108" s="103"/>
      <c r="P108" s="54"/>
    </row>
    <row r="109" spans="2:18" ht="6.75" customHeight="1" x14ac:dyDescent="0.4">
      <c r="B109" s="1"/>
      <c r="C109" s="1"/>
      <c r="D109" s="1"/>
      <c r="F109" s="1"/>
      <c r="G109" s="1"/>
      <c r="H109" s="1"/>
      <c r="I109" s="1"/>
      <c r="J109" s="1"/>
      <c r="K109" s="1"/>
      <c r="L109" s="1"/>
      <c r="M109" s="1"/>
    </row>
    <row r="110" spans="2:18" x14ac:dyDescent="0.4">
      <c r="B110" s="99" t="s">
        <v>173</v>
      </c>
      <c r="C110" s="100"/>
      <c r="D110" s="100"/>
      <c r="E110" s="100"/>
      <c r="F110" s="75">
        <f>IF(ISERROR($F$102*$AA$30*(100/($D$63*(1-$D$67/100)))/VLOOKUP($L$34,$X$23:$AA$30,4,FALSE)*($D$38/100)),0,$F$102*$AA$30*(100/($D$63*(1-$D$67/100)))/VLOOKUP($L$34,$X$23:$AA$30,4,FALSE)*($D$38/100))</f>
        <v>0</v>
      </c>
      <c r="G110" s="12" t="str">
        <f>IF(ISERROR("["&amp;VLOOKUP($L$34,$X$23:$AB$28,5,FALSE)&amp;"/kW]"),"[－]","["&amp;VLOOKUP($L$34,$X$23:$AB$28,5,FALSE)&amp;"/kW]")</f>
        <v>[－]</v>
      </c>
      <c r="H110" s="119" t="s">
        <v>172</v>
      </c>
      <c r="I110" s="121"/>
      <c r="J110" s="120"/>
      <c r="K110" s="70">
        <f>IF(ISERROR($F$110*VLOOKUP($L$34,$X$23:$AB$30,2,FALSE)),0,$F$110*VLOOKUP($L$34,$X$23:$AB$30,2,FALSE))</f>
        <v>0</v>
      </c>
      <c r="L110" s="103" t="s">
        <v>115</v>
      </c>
      <c r="M110" s="103"/>
      <c r="P110" s="54"/>
    </row>
    <row r="111" spans="2:18" ht="6.75" customHeight="1" x14ac:dyDescent="0.4">
      <c r="B111" s="1"/>
      <c r="C111" s="1"/>
      <c r="D111" s="1"/>
      <c r="E111" s="1"/>
      <c r="F111" s="1"/>
      <c r="G111" s="1"/>
      <c r="H111" s="1"/>
      <c r="I111" s="1"/>
      <c r="J111" s="1"/>
      <c r="K111" s="1"/>
      <c r="L111" s="1"/>
      <c r="M111" s="1"/>
    </row>
    <row r="112" spans="2:18" x14ac:dyDescent="0.4">
      <c r="B112" s="118" t="str">
        <f>"削減原単位[kgCO2/年/"&amp;G45&amp;"]"</f>
        <v>削減原単位[kgCO2/年/kW]</v>
      </c>
      <c r="C112" s="118"/>
      <c r="D112" s="118"/>
      <c r="E112" s="118"/>
      <c r="F112" s="118"/>
      <c r="G112" s="118"/>
      <c r="H112" s="118"/>
      <c r="I112" s="118"/>
      <c r="J112" s="118"/>
      <c r="K112" s="70">
        <f>IF(ISERROR($K$98+$K$100+$K$102-$K$108-$K$110),0,$K$98+$K$100+$K$102-$K$108-$K$110)</f>
        <v>0</v>
      </c>
      <c r="L112" s="103" t="s">
        <v>115</v>
      </c>
      <c r="M112" s="103"/>
    </row>
    <row r="113" spans="2:13" ht="6.75" customHeight="1" thickBot="1" x14ac:dyDescent="0.45">
      <c r="B113" s="14"/>
      <c r="C113" s="14"/>
      <c r="D113" s="14"/>
      <c r="E113" s="14"/>
      <c r="F113" s="14"/>
      <c r="G113" s="14"/>
      <c r="H113" s="14"/>
      <c r="I113" s="14"/>
      <c r="J113" s="14"/>
      <c r="K113" s="15"/>
      <c r="L113" s="16"/>
      <c r="M113" s="16"/>
    </row>
    <row r="114" spans="2:13" x14ac:dyDescent="0.4">
      <c r="B114" s="137" t="s">
        <v>174</v>
      </c>
      <c r="C114" s="167"/>
      <c r="D114" s="220" t="s">
        <v>175</v>
      </c>
      <c r="E114" s="221"/>
      <c r="F114" s="221"/>
      <c r="G114" s="221"/>
      <c r="H114" s="221"/>
      <c r="I114" s="221"/>
      <c r="J114" s="221"/>
      <c r="K114" s="221"/>
      <c r="L114" s="221"/>
      <c r="M114" s="222"/>
    </row>
    <row r="115" spans="2:13" ht="19.5" thickBot="1" x14ac:dyDescent="0.45">
      <c r="B115" s="139"/>
      <c r="C115" s="219"/>
      <c r="D115" s="223"/>
      <c r="E115" s="224"/>
      <c r="F115" s="224"/>
      <c r="G115" s="224"/>
      <c r="H115" s="224"/>
      <c r="I115" s="224"/>
      <c r="J115" s="224"/>
      <c r="K115" s="224"/>
      <c r="L115" s="224"/>
      <c r="M115" s="225"/>
    </row>
    <row r="116" spans="2:13" ht="10.5" customHeight="1" x14ac:dyDescent="0.4">
      <c r="B116" s="1"/>
      <c r="C116" s="1"/>
      <c r="D116" s="1"/>
      <c r="E116" s="1"/>
      <c r="F116" s="1"/>
      <c r="G116" s="1"/>
      <c r="H116" s="1"/>
      <c r="I116" s="1"/>
      <c r="J116" s="1"/>
      <c r="K116" s="1"/>
      <c r="L116" s="1"/>
      <c r="M116" s="1"/>
    </row>
    <row r="117" spans="2:13" x14ac:dyDescent="0.4">
      <c r="B117" s="147" t="s">
        <v>176</v>
      </c>
      <c r="C117" s="226"/>
      <c r="D117" s="226"/>
      <c r="E117" s="226"/>
      <c r="F117" s="226"/>
      <c r="G117" s="226"/>
      <c r="H117" s="226"/>
      <c r="I117" s="226"/>
      <c r="J117" s="226"/>
      <c r="K117" s="226"/>
      <c r="L117" s="226"/>
      <c r="M117" s="227"/>
    </row>
    <row r="118" spans="2:13" ht="6.75" customHeight="1" x14ac:dyDescent="0.4">
      <c r="B118" s="1"/>
      <c r="C118" s="1"/>
      <c r="D118" s="1"/>
      <c r="E118" s="1"/>
      <c r="F118" s="1"/>
      <c r="G118" s="1"/>
      <c r="H118" s="1"/>
      <c r="I118" s="1"/>
      <c r="J118" s="1"/>
      <c r="K118" s="1"/>
      <c r="L118" s="1"/>
      <c r="M118" s="1"/>
    </row>
    <row r="119" spans="2:13" x14ac:dyDescent="0.4">
      <c r="B119" s="94" t="s">
        <v>17</v>
      </c>
      <c r="C119" s="94"/>
      <c r="D119" s="94"/>
      <c r="E119" s="94"/>
      <c r="F119" s="94"/>
      <c r="G119" s="94"/>
      <c r="H119" s="94"/>
      <c r="I119" s="94"/>
      <c r="J119" s="94"/>
      <c r="K119" s="94"/>
      <c r="L119" s="94"/>
      <c r="M119" s="94"/>
    </row>
    <row r="120" spans="2:13" ht="6.75" customHeight="1" x14ac:dyDescent="0.4">
      <c r="B120" s="1"/>
      <c r="C120" s="1"/>
      <c r="D120" s="1"/>
      <c r="E120" s="1"/>
      <c r="F120" s="1"/>
      <c r="G120" s="1"/>
      <c r="H120" s="1"/>
      <c r="I120" s="1"/>
      <c r="J120" s="1"/>
      <c r="K120" s="1"/>
      <c r="L120" s="1"/>
      <c r="M120" s="1"/>
    </row>
    <row r="121" spans="2:13" ht="35.25" x14ac:dyDescent="0.4">
      <c r="B121" s="119" t="s">
        <v>8</v>
      </c>
      <c r="C121" s="120"/>
      <c r="D121" s="113">
        <f>IF(ISERROR($K$112*$D$45),0,$K$112*$D$45)</f>
        <v>0</v>
      </c>
      <c r="E121" s="113"/>
      <c r="F121" s="18" t="s">
        <v>18</v>
      </c>
      <c r="G121" s="114" t="s">
        <v>19</v>
      </c>
      <c r="H121" s="115"/>
      <c r="I121" s="119" t="s">
        <v>8</v>
      </c>
      <c r="J121" s="120"/>
      <c r="K121" s="116">
        <f>IF(ISERROR($D$121/1000),"",$D$121/1000)</f>
        <v>0</v>
      </c>
      <c r="L121" s="117"/>
      <c r="M121" s="18" t="s">
        <v>20</v>
      </c>
    </row>
    <row r="122" spans="2:13" ht="6.75" customHeight="1" x14ac:dyDescent="0.4">
      <c r="B122" s="17"/>
      <c r="C122" s="17"/>
      <c r="D122" s="17"/>
      <c r="E122" s="17"/>
      <c r="F122" s="17"/>
      <c r="G122" s="17"/>
      <c r="H122" s="17"/>
      <c r="I122" s="17"/>
      <c r="J122" s="17"/>
      <c r="K122" s="17"/>
      <c r="L122" s="17"/>
      <c r="M122" s="17"/>
    </row>
    <row r="123" spans="2:13" ht="35.25" x14ac:dyDescent="0.4">
      <c r="B123" s="110" t="s">
        <v>21</v>
      </c>
      <c r="C123" s="111"/>
      <c r="D123" s="112" t="e">
        <f>$D$121*$D$49</f>
        <v>#VALUE!</v>
      </c>
      <c r="E123" s="113"/>
      <c r="F123" s="18" t="s">
        <v>22</v>
      </c>
      <c r="G123" s="114" t="s">
        <v>19</v>
      </c>
      <c r="H123" s="115"/>
      <c r="I123" s="110" t="s">
        <v>21</v>
      </c>
      <c r="J123" s="111"/>
      <c r="K123" s="116" t="e">
        <f>$K$121*$D$49</f>
        <v>#VALUE!</v>
      </c>
      <c r="L123" s="117"/>
      <c r="M123" s="18" t="s">
        <v>23</v>
      </c>
    </row>
    <row r="124" spans="2:13" ht="6.75" customHeight="1" x14ac:dyDescent="0.4">
      <c r="B124" s="17"/>
      <c r="C124" s="17"/>
      <c r="D124" s="17"/>
      <c r="E124" s="17"/>
      <c r="F124" s="17"/>
      <c r="G124" s="17"/>
      <c r="H124" s="17"/>
      <c r="I124" s="17"/>
      <c r="J124" s="17"/>
      <c r="K124" s="17"/>
      <c r="L124" s="17"/>
      <c r="M124" s="17"/>
    </row>
    <row r="125" spans="2:13" x14ac:dyDescent="0.4">
      <c r="B125" s="94" t="s">
        <v>124</v>
      </c>
      <c r="C125" s="94"/>
      <c r="D125" s="94"/>
      <c r="E125" s="94"/>
      <c r="F125" s="94"/>
      <c r="G125" s="94"/>
      <c r="H125" s="94"/>
      <c r="I125" s="94"/>
      <c r="J125" s="94"/>
      <c r="K125" s="94"/>
      <c r="L125" s="94"/>
      <c r="M125" s="94"/>
    </row>
    <row r="126" spans="2:13" ht="6.75" customHeight="1" x14ac:dyDescent="0.4">
      <c r="B126" s="55"/>
      <c r="C126" s="55"/>
      <c r="D126" s="55"/>
      <c r="E126" s="55"/>
      <c r="F126" s="55"/>
      <c r="G126" s="55"/>
      <c r="H126" s="55"/>
      <c r="I126" s="55"/>
      <c r="J126" s="55"/>
      <c r="K126" s="55"/>
      <c r="L126" s="55"/>
      <c r="M126" s="55"/>
    </row>
    <row r="127" spans="2:13" x14ac:dyDescent="0.4">
      <c r="B127" s="99" t="s">
        <v>3</v>
      </c>
      <c r="C127" s="100"/>
      <c r="D127" s="103" t="str">
        <f>$D$20</f>
        <v>選択してください</v>
      </c>
      <c r="E127" s="103"/>
      <c r="F127" s="7"/>
      <c r="G127" s="22"/>
      <c r="H127" s="99" t="s">
        <v>125</v>
      </c>
      <c r="I127" s="100"/>
      <c r="J127" s="104"/>
      <c r="K127" s="105" t="str">
        <f>$K$20</f>
        <v>無</v>
      </c>
      <c r="L127" s="106"/>
      <c r="M127" s="17"/>
    </row>
    <row r="128" spans="2:13" ht="6.75" customHeight="1" x14ac:dyDescent="0.4">
      <c r="B128" s="1"/>
      <c r="C128" s="1"/>
      <c r="D128" s="1"/>
      <c r="E128" s="1"/>
      <c r="F128" s="1"/>
      <c r="G128" s="1"/>
      <c r="H128" s="1"/>
      <c r="I128" s="1"/>
      <c r="J128" s="8"/>
      <c r="K128" s="26"/>
      <c r="L128" s="26"/>
      <c r="M128" s="26"/>
    </row>
    <row r="129" spans="2:23" x14ac:dyDescent="0.4">
      <c r="B129" s="98" t="s">
        <v>126</v>
      </c>
      <c r="C129" s="98"/>
      <c r="D129" s="98"/>
      <c r="E129" s="107" t="str">
        <f>$D$42</f>
        <v>例）1kLのBDFを生産するために0.5kg、運搬に0.3kgのCO2を排出するため、再生可能燃料のCO2排出係数は0.8kgCO2/kLである。</v>
      </c>
      <c r="F129" s="108"/>
      <c r="G129" s="108"/>
      <c r="H129" s="108"/>
      <c r="I129" s="108"/>
      <c r="J129" s="108"/>
      <c r="K129" s="108"/>
      <c r="L129" s="108"/>
      <c r="M129" s="109"/>
    </row>
    <row r="130" spans="2:23" ht="6.75" customHeight="1" x14ac:dyDescent="0.4">
      <c r="B130" s="17"/>
      <c r="C130" s="17"/>
      <c r="D130" s="17"/>
      <c r="E130" s="17"/>
      <c r="F130" s="17"/>
      <c r="G130" s="17"/>
      <c r="H130" s="30"/>
      <c r="I130" s="56"/>
      <c r="J130" s="56"/>
      <c r="K130" s="56"/>
      <c r="L130" s="56"/>
      <c r="M130" s="56"/>
    </row>
    <row r="131" spans="2:23" ht="25.5" customHeight="1" x14ac:dyDescent="0.4">
      <c r="B131" s="98" t="s">
        <v>127</v>
      </c>
      <c r="C131" s="98"/>
      <c r="D131" s="98"/>
      <c r="E131" s="76">
        <f>$D$104</f>
        <v>0.57899999999999996</v>
      </c>
      <c r="F131" s="1"/>
      <c r="G131" s="99" t="s">
        <v>128</v>
      </c>
      <c r="H131" s="100"/>
      <c r="I131" s="77" t="str">
        <f>$D$49&amp;"年"</f>
        <v>記載してください年</v>
      </c>
      <c r="J131" s="59"/>
      <c r="K131" s="99" t="s">
        <v>137</v>
      </c>
      <c r="L131" s="100"/>
      <c r="M131" s="85" t="str">
        <f>IFERROR(K121/(Q133*Q137),"")</f>
        <v/>
      </c>
      <c r="N131" s="38"/>
      <c r="Q131">
        <v>2.36</v>
      </c>
      <c r="R131" t="s">
        <v>189</v>
      </c>
      <c r="T131" t="s">
        <v>191</v>
      </c>
      <c r="U131" t="s">
        <v>192</v>
      </c>
      <c r="V131" t="s">
        <v>193</v>
      </c>
      <c r="W131" t="s">
        <v>194</v>
      </c>
    </row>
    <row r="132" spans="2:23" x14ac:dyDescent="0.4">
      <c r="Q132">
        <v>2.6179999999999999</v>
      </c>
      <c r="R132" t="s">
        <v>190</v>
      </c>
      <c r="S132" t="s">
        <v>138</v>
      </c>
      <c r="T132">
        <v>0.37</v>
      </c>
      <c r="U132">
        <v>0.59</v>
      </c>
      <c r="V132">
        <v>0.86</v>
      </c>
      <c r="W132">
        <v>1</v>
      </c>
    </row>
    <row r="133" spans="2:23" x14ac:dyDescent="0.4">
      <c r="Q133">
        <f>Q132/Q131*4</f>
        <v>4.4372881355932208</v>
      </c>
      <c r="S133" t="s">
        <v>14</v>
      </c>
      <c r="T133">
        <v>0.37</v>
      </c>
      <c r="U133">
        <v>0.59</v>
      </c>
      <c r="V133">
        <v>0.89</v>
      </c>
      <c r="W133">
        <v>1</v>
      </c>
    </row>
    <row r="134" spans="2:23" x14ac:dyDescent="0.4">
      <c r="S134" t="s">
        <v>13</v>
      </c>
      <c r="T134">
        <v>0.37</v>
      </c>
      <c r="U134">
        <v>0.59</v>
      </c>
      <c r="V134">
        <v>0.89</v>
      </c>
      <c r="W134">
        <v>1</v>
      </c>
    </row>
    <row r="135" spans="2:23" x14ac:dyDescent="0.4">
      <c r="S135" t="s">
        <v>11</v>
      </c>
      <c r="T135">
        <v>0.37</v>
      </c>
      <c r="U135">
        <v>0.59</v>
      </c>
      <c r="V135">
        <v>0.86</v>
      </c>
      <c r="W135">
        <v>1</v>
      </c>
    </row>
    <row r="136" spans="2:23" x14ac:dyDescent="0.4">
      <c r="S136" t="s">
        <v>56</v>
      </c>
      <c r="T136">
        <v>0.5</v>
      </c>
      <c r="U136">
        <v>0.67</v>
      </c>
      <c r="V136">
        <v>0.91</v>
      </c>
      <c r="W136">
        <v>1</v>
      </c>
    </row>
    <row r="137" spans="2:23" x14ac:dyDescent="0.4">
      <c r="Q137" t="str">
        <f>IFERROR(INDEX(T132:W136,MATCH(F30,S132:S136,0),MATCH(J13,T131:W131,0)),"")</f>
        <v/>
      </c>
    </row>
  </sheetData>
  <mergeCells count="131">
    <mergeCell ref="B15:M15"/>
    <mergeCell ref="B17:C18"/>
    <mergeCell ref="E17:F17"/>
    <mergeCell ref="D18:E18"/>
    <mergeCell ref="F18:G18"/>
    <mergeCell ref="H18:M18"/>
    <mergeCell ref="B2:M2"/>
    <mergeCell ref="B4:M4"/>
    <mergeCell ref="B6:M6"/>
    <mergeCell ref="B8:M9"/>
    <mergeCell ref="B11:C11"/>
    <mergeCell ref="D11:M11"/>
    <mergeCell ref="D13:G13"/>
    <mergeCell ref="H13:I13"/>
    <mergeCell ref="J13:M13"/>
    <mergeCell ref="B24:C24"/>
    <mergeCell ref="D24:E24"/>
    <mergeCell ref="F24:G24"/>
    <mergeCell ref="H24:I24"/>
    <mergeCell ref="K24:M26"/>
    <mergeCell ref="B26:C26"/>
    <mergeCell ref="D26:I26"/>
    <mergeCell ref="B20:C20"/>
    <mergeCell ref="D20:E20"/>
    <mergeCell ref="H20:J20"/>
    <mergeCell ref="K20:L20"/>
    <mergeCell ref="B22:F22"/>
    <mergeCell ref="H22:M22"/>
    <mergeCell ref="B32:M32"/>
    <mergeCell ref="B34:E34"/>
    <mergeCell ref="F34:G34"/>
    <mergeCell ref="H34:K34"/>
    <mergeCell ref="L34:M34"/>
    <mergeCell ref="B36:M36"/>
    <mergeCell ref="B28:C28"/>
    <mergeCell ref="D28:F28"/>
    <mergeCell ref="H28:M28"/>
    <mergeCell ref="B30:E30"/>
    <mergeCell ref="F30:G30"/>
    <mergeCell ref="H30:K30"/>
    <mergeCell ref="L30:M30"/>
    <mergeCell ref="B45:C45"/>
    <mergeCell ref="D45:E45"/>
    <mergeCell ref="B47:M47"/>
    <mergeCell ref="B49:C49"/>
    <mergeCell ref="D49:E49"/>
    <mergeCell ref="B38:C38"/>
    <mergeCell ref="G38:M38"/>
    <mergeCell ref="B40:D40"/>
    <mergeCell ref="F40:G40"/>
    <mergeCell ref="I40:M43"/>
    <mergeCell ref="B42:C43"/>
    <mergeCell ref="D42:G43"/>
    <mergeCell ref="B67:C67"/>
    <mergeCell ref="G67:M68"/>
    <mergeCell ref="B72:C72"/>
    <mergeCell ref="G72:M72"/>
    <mergeCell ref="B74:C75"/>
    <mergeCell ref="D74:M75"/>
    <mergeCell ref="B51:M51"/>
    <mergeCell ref="B53:M53"/>
    <mergeCell ref="B57:D57"/>
    <mergeCell ref="H57:J57"/>
    <mergeCell ref="B59:M59"/>
    <mergeCell ref="B63:C63"/>
    <mergeCell ref="G63:M65"/>
    <mergeCell ref="B65:C65"/>
    <mergeCell ref="D83:M84"/>
    <mergeCell ref="B88:D88"/>
    <mergeCell ref="E88:G88"/>
    <mergeCell ref="I88:M94"/>
    <mergeCell ref="B90:E90"/>
    <mergeCell ref="B92:E92"/>
    <mergeCell ref="B94:E94"/>
    <mergeCell ref="B77:M77"/>
    <mergeCell ref="B79:D79"/>
    <mergeCell ref="H79:M79"/>
    <mergeCell ref="B81:C81"/>
    <mergeCell ref="D81:E81"/>
    <mergeCell ref="G81:H81"/>
    <mergeCell ref="J81:K81"/>
    <mergeCell ref="B102:E102"/>
    <mergeCell ref="H102:J102"/>
    <mergeCell ref="L102:M102"/>
    <mergeCell ref="B104:C104"/>
    <mergeCell ref="E104:F104"/>
    <mergeCell ref="G104:I104"/>
    <mergeCell ref="J104:M104"/>
    <mergeCell ref="B96:E96"/>
    <mergeCell ref="I96:M96"/>
    <mergeCell ref="B98:E98"/>
    <mergeCell ref="H98:J98"/>
    <mergeCell ref="L98:M98"/>
    <mergeCell ref="B100:E100"/>
    <mergeCell ref="H100:J100"/>
    <mergeCell ref="L100:M100"/>
    <mergeCell ref="D114:M115"/>
    <mergeCell ref="B117:M117"/>
    <mergeCell ref="B119:M119"/>
    <mergeCell ref="B106:E106"/>
    <mergeCell ref="I106:M106"/>
    <mergeCell ref="B108:E108"/>
    <mergeCell ref="H108:J108"/>
    <mergeCell ref="L108:M108"/>
    <mergeCell ref="B110:E110"/>
    <mergeCell ref="H110:J110"/>
    <mergeCell ref="L110:M110"/>
    <mergeCell ref="B131:D131"/>
    <mergeCell ref="G131:H131"/>
    <mergeCell ref="B13:C13"/>
    <mergeCell ref="K131:L131"/>
    <mergeCell ref="B125:M125"/>
    <mergeCell ref="B127:C127"/>
    <mergeCell ref="D127:E127"/>
    <mergeCell ref="H127:J127"/>
    <mergeCell ref="K127:L127"/>
    <mergeCell ref="B129:D129"/>
    <mergeCell ref="E129:M129"/>
    <mergeCell ref="B121:C121"/>
    <mergeCell ref="D121:E121"/>
    <mergeCell ref="G121:H121"/>
    <mergeCell ref="I121:J121"/>
    <mergeCell ref="K121:L121"/>
    <mergeCell ref="B123:C123"/>
    <mergeCell ref="D123:E123"/>
    <mergeCell ref="G123:H123"/>
    <mergeCell ref="I123:J123"/>
    <mergeCell ref="K123:L123"/>
    <mergeCell ref="B112:J112"/>
    <mergeCell ref="L112:M112"/>
    <mergeCell ref="B114:C115"/>
  </mergeCells>
  <phoneticPr fontId="2"/>
  <conditionalFormatting sqref="B90:G90">
    <cfRule type="expression" dxfId="2" priority="2" stopIfTrue="1">
      <formula>$E$88="年間燃料消費量"</formula>
    </cfRule>
  </conditionalFormatting>
  <conditionalFormatting sqref="B92:G94">
    <cfRule type="expression" dxfId="1" priority="1" stopIfTrue="1">
      <formula>$E$88="年間熱供給量"</formula>
    </cfRule>
  </conditionalFormatting>
  <conditionalFormatting sqref="B38:M43 B110:M110">
    <cfRule type="expression" dxfId="0" priority="3" stopIfTrue="1">
      <formula>$L$34="選択してください"</formula>
    </cfRule>
  </conditionalFormatting>
  <dataValidations count="10">
    <dataValidation type="list" allowBlank="1" showInputMessage="1" showErrorMessage="1" sqref="F34:G34" xr:uid="{AE95FC61-37A8-4E31-B478-39377A2F474E}">
      <formula1>"選択してください,都市ガス,LNG,軽油,灯油"</formula1>
    </dataValidation>
    <dataValidation type="list" allowBlank="1" showInputMessage="1" showErrorMessage="1" sqref="L34:M34" xr:uid="{35927828-A847-46FB-AA9D-6D525E5E66AB}">
      <formula1>"選択してください,バイオガス,バイオディーゼル,水素"</formula1>
    </dataValidation>
    <dataValidation type="list" allowBlank="1" showInputMessage="1" showErrorMessage="1" sqref="E88:G88" xr:uid="{67B01F3F-89FC-4F6C-AEA6-A86DB1728E16}">
      <formula1>"選択してください,年間熱供給量,年間燃料消費量"</formula1>
    </dataValidation>
    <dataValidation type="list" allowBlank="1" showInputMessage="1" showErrorMessage="1" sqref="D21:E21 J21" xr:uid="{D45FFF09-8243-4C00-937A-D2479966835D}">
      <formula1>"はい,いいえ"</formula1>
    </dataValidation>
    <dataValidation type="list" allowBlank="1" showInputMessage="1" showErrorMessage="1" sqref="D37:H37 F27 F29" xr:uid="{39749534-0890-405B-BC44-A34445C29E04}">
      <formula1>"選択してください,太陽光発電,風力発電（陸上）,風力発電（洋上）,地熱発電,バイオマス発電,海洋エネルギー発電,その他"</formula1>
    </dataValidation>
    <dataValidation type="list" allowBlank="1" showInputMessage="1" showErrorMessage="1" sqref="K20:L20" xr:uid="{1D305B7C-8AFD-43AD-A581-77F3BC02BA09}">
      <formula1>"選択してください,有,無"</formula1>
    </dataValidation>
    <dataValidation type="list" allowBlank="1" showInputMessage="1" showErrorMessage="1" sqref="L30:M30 F30:G30" xr:uid="{88F0BCB4-5770-4BA8-8974-2CC3236885BD}">
      <formula1>"選択してください,LPG,A重油,灯油,都市ガス,電力"</formula1>
    </dataValidation>
    <dataValidation type="list" allowBlank="1" showInputMessage="1" showErrorMessage="1" sqref="D13" xr:uid="{D026B1D4-9F5C-408C-BB5A-D8050DF8A5CB}">
      <formula1>"選択してください,高効率給湯器,高効率空調機器"</formula1>
    </dataValidation>
    <dataValidation type="list" allowBlank="1" showInputMessage="1" showErrorMessage="1" sqref="D20:E20" xr:uid="{991050D8-9CAE-4C43-B63A-A7810B17B309}">
      <formula1>"選択してください,新設,更新"</formula1>
    </dataValidation>
    <dataValidation type="list" allowBlank="1" showInputMessage="1" showErrorMessage="1" sqref="J13:M13" xr:uid="{DCCF5037-0065-4A99-A5EE-577B3402A412}">
      <formula1>"選択してください,１人,２人,３人,４人以上"</formula1>
    </dataValidation>
  </dataValidations>
  <hyperlinks>
    <hyperlink ref="W25" r:id="rId1" xr:uid="{F3F93A27-84C4-45D6-AEB0-20AC2EBC1E3F}"/>
    <hyperlink ref="AC23" r:id="rId2" xr:uid="{C2FCA288-33EA-4BCD-9544-DD0447865299}"/>
    <hyperlink ref="U20" r:id="rId3" xr:uid="{66636BC9-2BFF-4786-81D9-3BA9522DBEA4}"/>
  </hyperlinks>
  <pageMargins left="0.7" right="0.7" top="0.75" bottom="0.75" header="0.3" footer="0.3"/>
  <pageSetup paperSize="9" scale="74"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計算ファイルの考え方</vt:lpstr>
      <vt:lpstr>計算A</vt:lpstr>
      <vt:lpstr>計算B</vt:lpstr>
      <vt:lpstr>計算A!Print_Area</vt:lpstr>
      <vt:lpstr>計算B!Print_Area</vt:lpstr>
      <vt:lpstr>計算ファイルの考え方!Print_Area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公益財団法人淡海環境保全財団</cp:lastModifiedBy>
  <cp:lastPrinted>2023-05-28T03:38:18Z</cp:lastPrinted>
  <dcterms:created xsi:type="dcterms:W3CDTF">2023-04-06T07:18:03Z</dcterms:created>
  <dcterms:modified xsi:type="dcterms:W3CDTF">2023-05-31T08:43:45Z</dcterms:modified>
</cp:coreProperties>
</file>